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1_Clients\Clients\S\Saltire Contracting Ltd\202412 Saltire Contracting Ltd\"/>
    </mc:Choice>
  </mc:AlternateContent>
  <xr:revisionPtr revIDLastSave="0" documentId="13_ncr:1_{C2E675D9-1C1E-4663-AF2D-AC469D53A950}" xr6:coauthVersionLast="47" xr6:coauthVersionMax="47" xr10:uidLastSave="{00000000-0000-0000-0000-000000000000}"/>
  <bookViews>
    <workbookView xWindow="2445" yWindow="2115" windowWidth="25155" windowHeight="11385" xr2:uid="{00000000-000D-0000-FFFF-FFFF00000000}"/>
  </bookViews>
  <sheets>
    <sheet name="Revenue 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6" i="2" l="1"/>
  <c r="L29" i="2" s="1"/>
  <c r="O23" i="2"/>
  <c r="N23" i="2"/>
  <c r="N29" i="2" s="1"/>
  <c r="M23" i="2"/>
  <c r="D9" i="2" s="1" a="1"/>
  <c r="D9" i="2" s="1"/>
  <c r="K29" i="2"/>
  <c r="J29" i="2"/>
  <c r="I29" i="2"/>
  <c r="H29" i="2"/>
  <c r="G29" i="2"/>
  <c r="F29" i="2"/>
  <c r="E29" i="2"/>
  <c r="D29" i="2"/>
  <c r="P24" i="2"/>
  <c r="C27" i="2"/>
  <c r="P27" i="2" s="1"/>
  <c r="D10" i="2" l="1" a="1"/>
  <c r="D10" i="2" s="1"/>
  <c r="M29" i="2"/>
  <c r="D13" i="2" a="1"/>
  <c r="D13" i="2" s="1"/>
  <c r="O29" i="2"/>
  <c r="D11" i="2" a="1"/>
  <c r="D11" i="2" s="1"/>
  <c r="C7" i="2" a="1"/>
  <c r="C7" i="2" s="1"/>
  <c r="D14" i="2" a="1"/>
  <c r="D14" i="2" s="1"/>
  <c r="D12" i="2" a="1"/>
  <c r="D12" i="2" s="1"/>
  <c r="C11" i="2" a="1"/>
  <c r="C11" i="2" s="1"/>
  <c r="C8" i="2" a="1"/>
  <c r="C8" i="2" s="1"/>
  <c r="C9" i="2" a="1"/>
  <c r="C9" i="2" s="1"/>
  <c r="E9" i="2" s="1"/>
  <c r="C12" i="2" a="1"/>
  <c r="C12" i="2" s="1"/>
  <c r="E12" i="2" s="1"/>
  <c r="C10" i="2" a="1"/>
  <c r="C10" i="2" s="1"/>
  <c r="E10" i="2" s="1"/>
  <c r="C13" i="2" a="1"/>
  <c r="C13" i="2" s="1"/>
  <c r="C14" i="2" a="1"/>
  <c r="C14" i="2" s="1"/>
  <c r="E14" i="2" s="1"/>
  <c r="D7" i="2" a="1"/>
  <c r="D7" i="2" s="1"/>
  <c r="D8" i="2" a="1"/>
  <c r="D8" i="2" s="1"/>
  <c r="C28" i="2"/>
  <c r="P28" i="2" s="1"/>
  <c r="B15" i="2"/>
  <c r="P22" i="2"/>
  <c r="P21" i="2"/>
  <c r="P23" i="2"/>
  <c r="P26" i="2"/>
  <c r="P25" i="2"/>
  <c r="E11" i="2" l="1"/>
  <c r="E13" i="2"/>
  <c r="E7" i="2"/>
  <c r="E8" i="2"/>
  <c r="E15" i="2"/>
  <c r="C29" i="2"/>
  <c r="P29" i="2"/>
  <c r="E17" i="2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<sst xmlns="http://schemas.openxmlformats.org/spreadsheetml/2006/main" count="41" uniqueCount="24">
  <si>
    <t>Romers Lynn Valley</t>
  </si>
  <si>
    <t>1262541 B.C Ltd.</t>
  </si>
  <si>
    <t>Six Pints Specialty Beer Co.:Six Pint Project</t>
  </si>
  <si>
    <t>Nero South Granville:Nero Project</t>
  </si>
  <si>
    <t>XTI</t>
  </si>
  <si>
    <t>Bump Physio Co</t>
  </si>
  <si>
    <t>Six Pints Specialty Beer Co.</t>
  </si>
  <si>
    <t>Garden of Granite Winery</t>
  </si>
  <si>
    <t>Beginning Balance</t>
  </si>
  <si>
    <t>Total</t>
  </si>
  <si>
    <t>Variance</t>
  </si>
  <si>
    <t>Drawdown (Invoices)</t>
  </si>
  <si>
    <t>Additional deposits (Advances)</t>
  </si>
  <si>
    <t>Remaining Deposits</t>
  </si>
  <si>
    <t>Deposit Schedule Summary</t>
  </si>
  <si>
    <t>Customer</t>
  </si>
  <si>
    <t>Description</t>
  </si>
  <si>
    <t>Ending Balance</t>
  </si>
  <si>
    <t>Deposit</t>
  </si>
  <si>
    <t>Transaction schedule</t>
  </si>
  <si>
    <t xml:space="preserve">Saltire Contracting </t>
  </si>
  <si>
    <t>12/31/2024</t>
  </si>
  <si>
    <t xml:space="preserve">Note: The below schedule hs been prepared by Bryan from Advisory fro GL </t>
  </si>
  <si>
    <r>
      <t>TB</t>
    </r>
    <r>
      <rPr>
        <b/>
        <sz val="11"/>
        <color rgb="FFFF0000"/>
        <rFont val="Aptos Narrow"/>
        <family val="2"/>
        <scheme val="minor"/>
      </rPr>
      <t xml:space="preserve"> [535]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</si>
</sst>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5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43" fontId="0" fillId="0" borderId="0" xfId="1" applyFont="1"/>
    <xf numFmtId="0" fontId="0" fillId="0" borderId="1" xfId="0" applyBorder="1"/>
    <xf numFmtId="0" fontId="0" fillId="0" borderId="5" xfId="0" applyBorder="1"/>
    <xf numFmtId="0" fontId="0" fillId="0" borderId="7" xfId="0" applyBorder="1"/>
    <xf numFmtId="43" fontId="0" fillId="0" borderId="1" xfId="1" applyFont="1" applyBorder="1"/>
    <xf numFmtId="43" fontId="0" fillId="0" borderId="0" xfId="0" applyNumberFormat="1"/>
    <xf numFmtId="43" fontId="0" fillId="0" borderId="0" xfId="1" applyFont="1" applyBorder="1"/>
    <xf numFmtId="0" fontId="2" fillId="0" borderId="1" xfId="0" applyFont="1" applyBorder="1"/>
    <xf numFmtId="43" fontId="2" fillId="0" borderId="1" xfId="1" applyFont="1" applyBorder="1"/>
    <xf numFmtId="43" fontId="2" fillId="0" borderId="2" xfId="1" applyFont="1" applyBorder="1"/>
    <xf numFmtId="0" fontId="2" fillId="0" borderId="2" xfId="0" applyFont="1" applyBorder="1"/>
    <xf numFmtId="0" fontId="2" fillId="0" borderId="4" xfId="0" applyFont="1" applyBorder="1"/>
    <xf numFmtId="0" fontId="0" fillId="0" borderId="5" xfId="0" applyBorder="1" applyAlignment="1">
      <alignment horizontal="left"/>
    </xf>
    <xf numFmtId="43" fontId="0" fillId="0" borderId="6" xfId="0" applyNumberFormat="1" applyBorder="1"/>
    <xf numFmtId="43" fontId="0" fillId="0" borderId="8" xfId="0" applyNumberFormat="1" applyBorder="1"/>
    <xf numFmtId="0" fontId="2" fillId="0" borderId="7" xfId="0" applyFont="1" applyBorder="1"/>
    <xf numFmtId="43" fontId="2" fillId="0" borderId="8" xfId="0" applyNumberFormat="1" applyFont="1" applyBorder="1"/>
    <xf numFmtId="0" fontId="2" fillId="0" borderId="5" xfId="0" applyFont="1" applyBorder="1"/>
    <xf numFmtId="0" fontId="2" fillId="2" borderId="3" xfId="0" applyFont="1" applyFill="1" applyBorder="1"/>
    <xf numFmtId="0" fontId="3" fillId="0" borderId="0" xfId="0" applyFont="1"/>
    <xf numFmtId="17" fontId="3" fillId="0" borderId="0" xfId="0" applyNumberFormat="1" applyFont="1"/>
    <xf numFmtId="165" fontId="0" fillId="0" borderId="0" xfId="1" applyNumberFormat="1" applyFont="1"/>
    <xf numFmtId="165" fontId="0" fillId="0" borderId="1" xfId="1" applyNumberFormat="1" applyFont="1" applyBorder="1"/>
    <xf numFmtId="165" fontId="2" fillId="0" borderId="0" xfId="1" applyNumberFormat="1" applyFont="1"/>
    <xf numFmtId="2" fontId="0" fillId="0" borderId="0" xfId="0" applyNumberFormat="1"/>
    <xf numFmtId="165" fontId="0" fillId="0" borderId="0" xfId="1" applyNumberFormat="1" applyFont="1" applyFill="1"/>
    <xf numFmtId="164" fontId="0" fillId="0" borderId="0" xfId="0" applyNumberFormat="1"/>
    <xf numFmtId="15" fontId="0" fillId="0" borderId="0" xfId="0" quotePrefix="1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BAE02-C86B-4C9D-9E2E-F294E7B9953B}">
  <sheetPr codeName="Sheet1">
    <tabColor theme="8" tint="0.79998168889431442"/>
  </sheetPr>
  <dimension ref="A1:P32"/>
  <sheetViews>
    <sheetView tabSelected="1" topLeftCell="A7" workbookViewId="0">
      <selection activeCell="A14" sqref="A14"/>
    </sheetView>
  </sheetViews>
  <sheetFormatPr defaultRowHeight="15" x14ac:dyDescent="0.25"/>
  <cols>
    <col min="1" max="1" width="38.5703125" bestFit="1" customWidth="1"/>
    <col min="2" max="2" width="18.140625" style="2" customWidth="1"/>
    <col min="3" max="3" width="29.42578125" bestFit="1" customWidth="1"/>
    <col min="4" max="4" width="23.42578125" bestFit="1" customWidth="1"/>
    <col min="5" max="5" width="28.28515625" bestFit="1" customWidth="1"/>
    <col min="6" max="6" width="9.5703125" customWidth="1"/>
    <col min="7" max="7" width="11.5703125" bestFit="1" customWidth="1"/>
    <col min="8" max="8" width="10.85546875" customWidth="1"/>
    <col min="9" max="9" width="8" bestFit="1" customWidth="1"/>
    <col min="10" max="10" width="8.7109375" bestFit="1" customWidth="1"/>
    <col min="11" max="11" width="7.140625" bestFit="1" customWidth="1"/>
    <col min="12" max="12" width="11.28515625" bestFit="1" customWidth="1"/>
    <col min="13" max="13" width="9" bestFit="1" customWidth="1"/>
    <col min="14" max="15" width="9.7109375" bestFit="1" customWidth="1"/>
    <col min="16" max="16" width="15.42578125" bestFit="1" customWidth="1"/>
  </cols>
  <sheetData>
    <row r="1" spans="1:6" x14ac:dyDescent="0.25">
      <c r="A1" t="s">
        <v>20</v>
      </c>
    </row>
    <row r="2" spans="1:6" x14ac:dyDescent="0.25">
      <c r="A2" s="29" t="s">
        <v>21</v>
      </c>
    </row>
    <row r="4" spans="1:6" x14ac:dyDescent="0.25">
      <c r="A4" t="s">
        <v>22</v>
      </c>
    </row>
    <row r="6" spans="1:6" x14ac:dyDescent="0.25">
      <c r="A6" s="20" t="s">
        <v>14</v>
      </c>
      <c r="B6" s="11" t="s">
        <v>8</v>
      </c>
      <c r="C6" s="12" t="s">
        <v>12</v>
      </c>
      <c r="D6" s="12" t="s">
        <v>11</v>
      </c>
      <c r="E6" s="13" t="s">
        <v>13</v>
      </c>
    </row>
    <row r="7" spans="1:6" x14ac:dyDescent="0.25">
      <c r="A7" s="14" t="s">
        <v>1</v>
      </c>
      <c r="B7" s="8">
        <v>0</v>
      </c>
      <c r="C7" s="2" cm="1">
        <f t="array" ref="C7">SUMPRODUCT(($D$21:$O$28 &gt; 0) * ISNUMBER(MATCH($A$21:$A$28, $A7, 0)) * $D$21:$O$28)</f>
        <v>0</v>
      </c>
      <c r="D7" s="2" cm="1">
        <f t="array" ref="D7">SUMPRODUCT(($D$21:$O$28 &lt; 0) * ISNUMBER(MATCH($A$21:$A$28, $A7, 0)) * $D$21:$O$28)</f>
        <v>0</v>
      </c>
      <c r="E7" s="15">
        <f t="shared" ref="E7:E14" si="0">SUM(B7:D7)</f>
        <v>0</v>
      </c>
    </row>
    <row r="8" spans="1:6" x14ac:dyDescent="0.25">
      <c r="A8" s="14" t="s">
        <v>5</v>
      </c>
      <c r="B8" s="8">
        <v>0</v>
      </c>
      <c r="C8" s="2" cm="1">
        <f t="array" ref="C8">SUMPRODUCT(($D$21:$O$28 &gt; 0) * ISNUMBER(MATCH($A$21:$A$28, $A8, 0)) * $D$21:$O$28)</f>
        <v>25000</v>
      </c>
      <c r="D8" s="2" cm="1">
        <f t="array" ref="D8">SUMPRODUCT(($D$21:$O$28 &lt; 0) * ISNUMBER(MATCH($A$21:$A$28, $A8, 0)) * $D$21:$O$28)</f>
        <v>-25000</v>
      </c>
      <c r="E8" s="15">
        <f t="shared" si="0"/>
        <v>0</v>
      </c>
    </row>
    <row r="9" spans="1:6" x14ac:dyDescent="0.25">
      <c r="A9" s="14" t="s">
        <v>7</v>
      </c>
      <c r="B9" s="8">
        <v>0</v>
      </c>
      <c r="C9" s="2" cm="1">
        <f t="array" ref="C9">SUMPRODUCT(($D$21:$O$28 &gt; 0) * ISNUMBER(MATCH($A$21:$A$28, $A9, 0)) * $D$21:$O$28)</f>
        <v>187519.98</v>
      </c>
      <c r="D9" s="2" cm="1">
        <f t="array" ref="D9">SUMPRODUCT(($D$21:$O$28 &lt; 0) * ISNUMBER(MATCH($A$21:$A$28, $A9, 0)) * $D$21:$O$28)</f>
        <v>-119243.87999999999</v>
      </c>
      <c r="E9" s="15">
        <f t="shared" si="0"/>
        <v>68276.10000000002</v>
      </c>
    </row>
    <row r="10" spans="1:6" x14ac:dyDescent="0.25">
      <c r="A10" s="4" t="s">
        <v>3</v>
      </c>
      <c r="B10" s="8">
        <v>0</v>
      </c>
      <c r="C10" s="2" cm="1">
        <f t="array" ref="C10">SUMPRODUCT(($D$21:$O$28 &gt; 0) * ISNUMBER(MATCH($A$21:$A$28, $A10, 0)) * $D$21:$O$28)</f>
        <v>0</v>
      </c>
      <c r="D10" s="2" cm="1">
        <f t="array" ref="D10">SUMPRODUCT(($D$21:$O$28 &lt; 0) * ISNUMBER(MATCH($A$21:$A$28, $A10, 0)) * $D$21:$O$28)</f>
        <v>0</v>
      </c>
      <c r="E10" s="15">
        <f t="shared" si="0"/>
        <v>0</v>
      </c>
    </row>
    <row r="11" spans="1:6" x14ac:dyDescent="0.25">
      <c r="A11" s="4" t="s">
        <v>0</v>
      </c>
      <c r="B11" s="8">
        <v>462738.05</v>
      </c>
      <c r="C11" s="2" cm="1">
        <f t="array" ref="C11">SUMPRODUCT(($D$21:$O$28 &gt; 0) * ISNUMBER(MATCH($A$21:$A$28, $A11, 0)) * $D$21:$O$28)</f>
        <v>0</v>
      </c>
      <c r="D11" s="2" cm="1">
        <f t="array" ref="D11">SUMPRODUCT(($D$21:$O$28 &lt; 0) * ISNUMBER(MATCH($A$21:$A$28, $A11, 0)) * $D$21:$O$28)</f>
        <v>-462738.05</v>
      </c>
      <c r="E11" s="15">
        <f t="shared" si="0"/>
        <v>0</v>
      </c>
      <c r="F11" s="7"/>
    </row>
    <row r="12" spans="1:6" x14ac:dyDescent="0.25">
      <c r="A12" s="4" t="s">
        <v>6</v>
      </c>
      <c r="B12" s="8">
        <v>425654.76</v>
      </c>
      <c r="C12" s="2" cm="1">
        <f t="array" ref="C12">SUMPRODUCT(($D$21:$O$28 &gt; 0) * ISNUMBER(MATCH($A$21:$A$28, $A12, 0)) * $D$21:$O$28)</f>
        <v>306000</v>
      </c>
      <c r="D12" s="2" cm="1">
        <f t="array" ref="D12">SUMPRODUCT(($D$21:$O$28 &lt; 0) * ISNUMBER(MATCH($A$21:$A$28, $A12, 0)) * $D$21:$O$28)</f>
        <v>-731654.76</v>
      </c>
      <c r="E12" s="15">
        <f t="shared" si="0"/>
        <v>0</v>
      </c>
    </row>
    <row r="13" spans="1:6" x14ac:dyDescent="0.25">
      <c r="A13" s="4" t="s">
        <v>2</v>
      </c>
      <c r="B13" s="8">
        <v>0</v>
      </c>
      <c r="C13" s="2" cm="1">
        <f t="array" ref="C13">SUMPRODUCT(($D$21:$O$28 &gt; 0) * ISNUMBER(MATCH($A$21:$A$28, $A13, 0)) * $D$21:$O$28)</f>
        <v>0</v>
      </c>
      <c r="D13" s="2" cm="1">
        <f t="array" ref="D13">SUMPRODUCT(($D$21:$O$28 &lt; 0) * ISNUMBER(MATCH($A$21:$A$28, $A13, 0)) * $D$21:$O$28)</f>
        <v>0</v>
      </c>
      <c r="E13" s="15">
        <f t="shared" si="0"/>
        <v>0</v>
      </c>
    </row>
    <row r="14" spans="1:6" x14ac:dyDescent="0.25">
      <c r="A14" s="5" t="s">
        <v>4</v>
      </c>
      <c r="B14" s="6">
        <v>0</v>
      </c>
      <c r="C14" s="6" cm="1">
        <f t="array" ref="C14">SUMPRODUCT(($D$21:$O$28 &gt; 0) * ISNUMBER(MATCH($A$21:$A$28, $A14, 0)) * $D$21:$O$28)</f>
        <v>0</v>
      </c>
      <c r="D14" s="6" cm="1">
        <f t="array" ref="D14">SUMPRODUCT(($D$21:$O$28 &lt; 0) * ISNUMBER(MATCH($A$21:$A$28, $A14, 0)) * $D$21:$O$28)</f>
        <v>0</v>
      </c>
      <c r="E14" s="16">
        <f t="shared" si="0"/>
        <v>0</v>
      </c>
    </row>
    <row r="15" spans="1:6" x14ac:dyDescent="0.25">
      <c r="A15" s="17" t="s">
        <v>9</v>
      </c>
      <c r="B15" s="10">
        <f>SUM(B7:B14)</f>
        <v>888392.81</v>
      </c>
      <c r="C15" s="9"/>
      <c r="D15" s="9"/>
      <c r="E15" s="18">
        <f>SUM(E7:E14)</f>
        <v>68276.10000000002</v>
      </c>
      <c r="F15" s="7"/>
    </row>
    <row r="16" spans="1:6" x14ac:dyDescent="0.25">
      <c r="A16" s="4" t="s">
        <v>23</v>
      </c>
      <c r="E16" s="7">
        <v>68276.100000000006</v>
      </c>
    </row>
    <row r="17" spans="1:16" x14ac:dyDescent="0.25">
      <c r="A17" s="4" t="s">
        <v>10</v>
      </c>
      <c r="E17" s="28">
        <f>E15-E16</f>
        <v>0</v>
      </c>
    </row>
    <row r="18" spans="1:16" x14ac:dyDescent="0.25">
      <c r="E18" s="28"/>
    </row>
    <row r="19" spans="1:16" x14ac:dyDescent="0.25">
      <c r="A19" s="1" t="s">
        <v>19</v>
      </c>
      <c r="B19"/>
    </row>
    <row r="20" spans="1:16" x14ac:dyDescent="0.25">
      <c r="A20" s="21" t="s">
        <v>15</v>
      </c>
      <c r="B20" s="21" t="s">
        <v>16</v>
      </c>
      <c r="C20" s="21" t="s">
        <v>8</v>
      </c>
      <c r="D20" s="22">
        <v>45292</v>
      </c>
      <c r="E20" s="22">
        <v>45323</v>
      </c>
      <c r="F20" s="22">
        <v>45352</v>
      </c>
      <c r="G20" s="22">
        <v>45383</v>
      </c>
      <c r="H20" s="22">
        <v>45413</v>
      </c>
      <c r="I20" s="22">
        <v>45444</v>
      </c>
      <c r="J20" s="22">
        <v>45474</v>
      </c>
      <c r="K20" s="22">
        <v>45505</v>
      </c>
      <c r="L20" s="22">
        <v>45536</v>
      </c>
      <c r="M20" s="22">
        <v>45566</v>
      </c>
      <c r="N20" s="22">
        <v>45597</v>
      </c>
      <c r="O20" s="22">
        <v>45627</v>
      </c>
      <c r="P20" s="21" t="s">
        <v>17</v>
      </c>
    </row>
    <row r="21" spans="1:16" x14ac:dyDescent="0.25">
      <c r="A21" s="14" t="s">
        <v>1</v>
      </c>
      <c r="B21" t="s">
        <v>18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f>SUM(C21:O21)</f>
        <v>0</v>
      </c>
    </row>
    <row r="22" spans="1:16" x14ac:dyDescent="0.25">
      <c r="A22" s="14" t="s">
        <v>5</v>
      </c>
      <c r="B22" t="s">
        <v>18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25000</v>
      </c>
      <c r="J22" s="23">
        <v>-25000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f t="shared" ref="P22:P28" si="1">SUM(C22:O22)</f>
        <v>0</v>
      </c>
    </row>
    <row r="23" spans="1:16" x14ac:dyDescent="0.25">
      <c r="A23" s="14" t="s">
        <v>7</v>
      </c>
      <c r="B23" t="s">
        <v>18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-12141.62</v>
      </c>
      <c r="K23" s="23">
        <v>0</v>
      </c>
      <c r="L23" s="23">
        <v>150000</v>
      </c>
      <c r="M23" s="23">
        <f>100000-72018.89-47275.15-36500.61-22951.21+100000</f>
        <v>21254.14</v>
      </c>
      <c r="N23" s="23">
        <f>-50815.09+100000-32919.07</f>
        <v>16265.840000000004</v>
      </c>
      <c r="O23" s="23">
        <f>-14736.13-22849.46-64080.95+75000-71181.02-9254.7</f>
        <v>-107102.26</v>
      </c>
      <c r="P23" s="23">
        <f t="shared" si="1"/>
        <v>68276.10000000002</v>
      </c>
    </row>
    <row r="24" spans="1:16" x14ac:dyDescent="0.25">
      <c r="A24" s="4" t="s">
        <v>3</v>
      </c>
      <c r="B24" t="s">
        <v>18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f t="shared" si="1"/>
        <v>0</v>
      </c>
    </row>
    <row r="25" spans="1:16" x14ac:dyDescent="0.25">
      <c r="A25" s="4" t="s">
        <v>0</v>
      </c>
      <c r="B25" t="s">
        <v>18</v>
      </c>
      <c r="C25" s="23">
        <v>462738.05</v>
      </c>
      <c r="D25" s="23">
        <v>0</v>
      </c>
      <c r="E25" s="23"/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-462738.05</v>
      </c>
      <c r="M25" s="23">
        <v>0</v>
      </c>
      <c r="N25" s="23">
        <v>0</v>
      </c>
      <c r="O25" s="23">
        <v>0</v>
      </c>
      <c r="P25" s="23">
        <f t="shared" si="1"/>
        <v>0</v>
      </c>
    </row>
    <row r="26" spans="1:16" x14ac:dyDescent="0.25">
      <c r="A26" s="4" t="s">
        <v>6</v>
      </c>
      <c r="B26" t="s">
        <v>18</v>
      </c>
      <c r="C26" s="23">
        <v>425654.76</v>
      </c>
      <c r="D26" s="23">
        <v>0</v>
      </c>
      <c r="E26" s="23">
        <v>0</v>
      </c>
      <c r="F26" s="23">
        <v>0</v>
      </c>
      <c r="G26" s="23">
        <v>306000</v>
      </c>
      <c r="H26" s="23">
        <v>0</v>
      </c>
      <c r="I26" s="23">
        <v>0</v>
      </c>
      <c r="J26" s="23">
        <v>0</v>
      </c>
      <c r="K26" s="23">
        <v>0</v>
      </c>
      <c r="L26" s="27">
        <f>-306000-425654.76</f>
        <v>-731654.76</v>
      </c>
      <c r="M26" s="23">
        <v>0</v>
      </c>
      <c r="N26" s="23">
        <v>0</v>
      </c>
      <c r="O26" s="23">
        <v>0</v>
      </c>
      <c r="P26" s="23">
        <f>SUM(C26:O26)</f>
        <v>0</v>
      </c>
    </row>
    <row r="27" spans="1:16" x14ac:dyDescent="0.25">
      <c r="A27" s="4" t="s">
        <v>2</v>
      </c>
      <c r="B27" t="s">
        <v>18</v>
      </c>
      <c r="C27" s="23">
        <f t="shared" ref="C27" si="2">VLOOKUP(A27,$A$7:$B$14,2,FALSE)</f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f t="shared" si="1"/>
        <v>0</v>
      </c>
    </row>
    <row r="28" spans="1:16" x14ac:dyDescent="0.25">
      <c r="A28" s="5" t="s">
        <v>4</v>
      </c>
      <c r="B28" s="3" t="s">
        <v>18</v>
      </c>
      <c r="C28" s="24">
        <f>VLOOKUP(A28,$A$7:$B$14,2,FALSE)</f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f t="shared" si="1"/>
        <v>0</v>
      </c>
    </row>
    <row r="29" spans="1:16" x14ac:dyDescent="0.25">
      <c r="A29" s="19" t="s">
        <v>9</v>
      </c>
      <c r="B29" s="1"/>
      <c r="C29" s="25">
        <f>SUM(C21:C28)</f>
        <v>888392.81</v>
      </c>
      <c r="D29" s="25">
        <f>SUM(D21:D28)</f>
        <v>0</v>
      </c>
      <c r="E29" s="25">
        <f>SUM(E21:E28)</f>
        <v>0</v>
      </c>
      <c r="F29" s="25">
        <f>SUM(F21:F28)</f>
        <v>0</v>
      </c>
      <c r="G29" s="25">
        <f>SUM(G21:G28)</f>
        <v>306000</v>
      </c>
      <c r="H29" s="25">
        <f t="shared" ref="H29:N29" si="3">SUM(H21:H28)</f>
        <v>0</v>
      </c>
      <c r="I29" s="25">
        <f t="shared" si="3"/>
        <v>25000</v>
      </c>
      <c r="J29" s="25">
        <f t="shared" si="3"/>
        <v>-37141.620000000003</v>
      </c>
      <c r="K29" s="25">
        <f t="shared" si="3"/>
        <v>0</v>
      </c>
      <c r="L29" s="25">
        <f t="shared" si="3"/>
        <v>-1044392.81</v>
      </c>
      <c r="M29" s="25">
        <f t="shared" si="3"/>
        <v>21254.14</v>
      </c>
      <c r="N29" s="25">
        <f t="shared" si="3"/>
        <v>16265.840000000004</v>
      </c>
      <c r="O29" s="25">
        <f>SUM(O21:O28)</f>
        <v>-107102.26</v>
      </c>
      <c r="P29" s="25">
        <f>SUM(P21:P28)</f>
        <v>68276.10000000002</v>
      </c>
    </row>
    <row r="30" spans="1:16" x14ac:dyDescent="0.25">
      <c r="A30" s="4"/>
      <c r="B30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x14ac:dyDescent="0.25">
      <c r="A31" s="4"/>
      <c r="B31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x14ac:dyDescent="0.25">
      <c r="B32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Revenue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Logan Hoffert</cp:lastModifiedBy>
  <dcterms:created xsi:type="dcterms:W3CDTF">2024-09-06T19:53:34Z</dcterms:created>
  <dcterms:modified xsi:type="dcterms:W3CDTF">2025-05-09T21:18:43Z</dcterms:modified>
</cp:coreProperties>
</file>