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Operations/"/>
    </mc:Choice>
  </mc:AlternateContent>
  <xr:revisionPtr revIDLastSave="0" documentId="13_ncr:1_{10559F1C-BE4F-0B48-A951-9FE3A08BC324}" xr6:coauthVersionLast="47" xr6:coauthVersionMax="47" xr10:uidLastSave="{00000000-0000-0000-0000-000000000000}"/>
  <bookViews>
    <workbookView xWindow="0" yWindow="740" windowWidth="29400" windowHeight="17280" xr2:uid="{44798DC9-56CE-1646-9756-E5DC6D64DF3F}"/>
  </bookViews>
  <sheets>
    <sheet name="Budget" sheetId="3" r:id="rId1"/>
    <sheet name="Export (QBO)" sheetId="2" r:id="rId2"/>
    <sheet name="Automation (QBO)" sheetId="4" r:id="rId3"/>
    <sheet name="Original Idea" sheetId="1" r:id="rId4"/>
    <sheet name="GL Review" sheetId="5" r:id="rId5"/>
  </sheets>
  <definedNames>
    <definedName name="_xlnm._FilterDatabase" localSheetId="2" hidden="1">'Automation (QBO)'!$A$1:$D$76</definedName>
    <definedName name="_xlnm._FilterDatabase" localSheetId="1" hidden="1">'Export (QBO)'!$A$1:$L$2483</definedName>
    <definedName name="_xlnm._FilterDatabase" localSheetId="4" hidden="1">'GL Review'!$A$1:$J$178</definedName>
    <definedName name="Customer">#REF!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Region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3" l="1"/>
  <c r="B37" i="3"/>
  <c r="B36" i="3"/>
  <c r="P35" i="3"/>
  <c r="B35" i="3"/>
  <c r="B34" i="3"/>
  <c r="B33" i="3"/>
  <c r="B32" i="3"/>
  <c r="AE17" i="3"/>
  <c r="P11" i="3" l="1"/>
  <c r="P12" i="3"/>
  <c r="B131" i="3"/>
  <c r="B247" i="3"/>
  <c r="B45" i="3"/>
  <c r="AE75" i="3"/>
  <c r="AE84" i="3"/>
  <c r="AE79" i="3"/>
  <c r="AE74" i="3"/>
  <c r="AE91" i="3"/>
  <c r="P177" i="3"/>
  <c r="B177" i="3"/>
  <c r="P176" i="3"/>
  <c r="B176" i="3"/>
  <c r="P175" i="3"/>
  <c r="B175" i="3"/>
  <c r="P260" i="3"/>
  <c r="P250" i="3"/>
  <c r="P212" i="3"/>
  <c r="P135" i="3"/>
  <c r="P184" i="3"/>
  <c r="P258" i="3"/>
  <c r="P182" i="3"/>
  <c r="P181" i="3"/>
  <c r="P180" i="3"/>
  <c r="P179" i="3"/>
  <c r="P178" i="3"/>
  <c r="P133" i="3"/>
  <c r="P129" i="3"/>
  <c r="P103" i="3"/>
  <c r="P102" i="3"/>
  <c r="P105" i="3"/>
  <c r="B250" i="3"/>
  <c r="B242" i="3"/>
  <c r="B241" i="3"/>
  <c r="B240" i="3"/>
  <c r="B239" i="3"/>
  <c r="B237" i="3"/>
  <c r="B236" i="3"/>
  <c r="B235" i="3"/>
  <c r="B233" i="3"/>
  <c r="B231" i="3"/>
  <c r="B230" i="3"/>
  <c r="B229" i="3"/>
  <c r="B226" i="3"/>
  <c r="B225" i="3"/>
  <c r="B224" i="3"/>
  <c r="B227" i="3"/>
  <c r="B228" i="3"/>
  <c r="D152" i="3"/>
  <c r="E152" i="3"/>
  <c r="F152" i="3"/>
  <c r="G152" i="3"/>
  <c r="H152" i="3"/>
  <c r="I152" i="3"/>
  <c r="J152" i="3"/>
  <c r="K152" i="3"/>
  <c r="L152" i="3"/>
  <c r="M152" i="3"/>
  <c r="N152" i="3"/>
  <c r="O152" i="3"/>
  <c r="D153" i="3"/>
  <c r="E153" i="3"/>
  <c r="F153" i="3"/>
  <c r="G153" i="3"/>
  <c r="H153" i="3"/>
  <c r="I153" i="3"/>
  <c r="J153" i="3"/>
  <c r="K153" i="3"/>
  <c r="L153" i="3"/>
  <c r="M153" i="3"/>
  <c r="N153" i="3"/>
  <c r="O153" i="3"/>
  <c r="H114" i="5"/>
  <c r="G114" i="5"/>
  <c r="G178" i="5"/>
  <c r="H178" i="5"/>
  <c r="G153" i="5"/>
  <c r="H153" i="5"/>
  <c r="G149" i="5"/>
  <c r="H149" i="5"/>
  <c r="B49" i="3"/>
  <c r="B48" i="3"/>
  <c r="B42" i="3"/>
  <c r="B96" i="3"/>
  <c r="B259" i="3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B5" i="3"/>
  <c r="B13" i="3"/>
  <c r="B14" i="3"/>
  <c r="B15" i="3"/>
  <c r="B16" i="3"/>
  <c r="B18" i="3"/>
  <c r="B19" i="3"/>
  <c r="B20" i="3"/>
  <c r="B21" i="3"/>
  <c r="B22" i="3"/>
  <c r="G21" i="5"/>
  <c r="B257" i="3" s="1"/>
  <c r="H46" i="5"/>
  <c r="G46" i="5"/>
  <c r="B158" i="3" s="1"/>
  <c r="H21" i="5"/>
  <c r="H3" i="5"/>
  <c r="H4" i="5"/>
  <c r="H5" i="5"/>
  <c r="H6" i="5"/>
  <c r="H7" i="5"/>
  <c r="H8" i="5"/>
  <c r="H9" i="5"/>
  <c r="H10" i="5"/>
  <c r="H11" i="5"/>
  <c r="H12" i="5"/>
  <c r="H18" i="5"/>
  <c r="H13" i="5"/>
  <c r="H14" i="5"/>
  <c r="H15" i="5"/>
  <c r="H16" i="5"/>
  <c r="H17" i="5"/>
  <c r="H19" i="5"/>
  <c r="H20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50" i="5"/>
  <c r="H151" i="5"/>
  <c r="H152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2" i="5"/>
  <c r="B212" i="3"/>
  <c r="B211" i="3"/>
  <c r="B206" i="3"/>
  <c r="G12" i="5"/>
  <c r="B256" i="3" s="1"/>
  <c r="B260" i="3"/>
  <c r="B254" i="3"/>
  <c r="B181" i="3"/>
  <c r="B182" i="3"/>
  <c r="G105" i="5"/>
  <c r="B91" i="3"/>
  <c r="B135" i="3"/>
  <c r="B134" i="3"/>
  <c r="B133" i="3"/>
  <c r="B123" i="3"/>
  <c r="B186" i="3"/>
  <c r="B185" i="3"/>
  <c r="B184" i="3"/>
  <c r="B183" i="3"/>
  <c r="B171" i="3"/>
  <c r="B221" i="3"/>
  <c r="B220" i="3"/>
  <c r="B219" i="3"/>
  <c r="B216" i="3"/>
  <c r="B25" i="3"/>
  <c r="B26" i="3"/>
  <c r="B27" i="3"/>
  <c r="B142" i="3"/>
  <c r="B167" i="3"/>
  <c r="B168" i="3"/>
  <c r="B65" i="3"/>
  <c r="B156" i="3"/>
  <c r="B159" i="3"/>
  <c r="B160" i="3"/>
  <c r="B51" i="3"/>
  <c r="B52" i="3"/>
  <c r="B62" i="3"/>
  <c r="B63" i="3"/>
  <c r="B64" i="3"/>
  <c r="B73" i="3"/>
  <c r="B94" i="3"/>
  <c r="B95" i="3"/>
  <c r="B66" i="3"/>
  <c r="B68" i="3"/>
  <c r="B69" i="3"/>
  <c r="G148" i="5"/>
  <c r="G150" i="5"/>
  <c r="G151" i="5"/>
  <c r="G152" i="5"/>
  <c r="G154" i="5"/>
  <c r="G99" i="5"/>
  <c r="B74" i="3" s="1"/>
  <c r="G42" i="5"/>
  <c r="G8" i="5"/>
  <c r="B163" i="3" s="1"/>
  <c r="B164" i="3"/>
  <c r="G11" i="5"/>
  <c r="G9" i="5"/>
  <c r="B165" i="3"/>
  <c r="B166" i="3"/>
  <c r="G45" i="5"/>
  <c r="G22" i="5"/>
  <c r="G10" i="5"/>
  <c r="G98" i="5"/>
  <c r="G100" i="5"/>
  <c r="G101" i="5"/>
  <c r="G61" i="5"/>
  <c r="B178" i="3" s="1"/>
  <c r="G62" i="5"/>
  <c r="B179" i="3" s="1"/>
  <c r="G63" i="5"/>
  <c r="B180" i="3" s="1"/>
  <c r="G155" i="5"/>
  <c r="G156" i="5"/>
  <c r="G157" i="5"/>
  <c r="G104" i="5"/>
  <c r="G4" i="5"/>
  <c r="G95" i="5"/>
  <c r="G88" i="5"/>
  <c r="G92" i="5"/>
  <c r="G96" i="5"/>
  <c r="G86" i="5"/>
  <c r="G87" i="5"/>
  <c r="B245" i="3"/>
  <c r="G91" i="5"/>
  <c r="G94" i="5"/>
  <c r="G85" i="5"/>
  <c r="G84" i="5"/>
  <c r="G90" i="5"/>
  <c r="G89" i="5"/>
  <c r="B246" i="3"/>
  <c r="G93" i="5"/>
  <c r="G64" i="5"/>
  <c r="G112" i="5"/>
  <c r="B84" i="3" s="1"/>
  <c r="G113" i="5"/>
  <c r="B90" i="3" s="1"/>
  <c r="G115" i="5"/>
  <c r="B83" i="3" s="1"/>
  <c r="G23" i="5"/>
  <c r="G24" i="5"/>
  <c r="G103" i="5"/>
  <c r="G58" i="5"/>
  <c r="G83" i="5"/>
  <c r="G158" i="5"/>
  <c r="G53" i="5"/>
  <c r="G2" i="5"/>
  <c r="B125" i="3" s="1"/>
  <c r="B128" i="3"/>
  <c r="G159" i="5"/>
  <c r="G160" i="5"/>
  <c r="G161" i="5"/>
  <c r="G60" i="5"/>
  <c r="G131" i="5"/>
  <c r="G132" i="5"/>
  <c r="G133" i="5"/>
  <c r="G134" i="5"/>
  <c r="G66" i="5"/>
  <c r="G116" i="5"/>
  <c r="G15" i="5"/>
  <c r="B210" i="3" s="1"/>
  <c r="G13" i="5"/>
  <c r="B208" i="3" s="1"/>
  <c r="G14" i="5"/>
  <c r="B209" i="3" s="1"/>
  <c r="G18" i="5"/>
  <c r="B207" i="3" s="1"/>
  <c r="G49" i="5"/>
  <c r="G97" i="5"/>
  <c r="G162" i="5"/>
  <c r="G163" i="5"/>
  <c r="G54" i="5"/>
  <c r="G130" i="5"/>
  <c r="B80" i="3" s="1"/>
  <c r="G81" i="5"/>
  <c r="G82" i="5"/>
  <c r="G110" i="5"/>
  <c r="B89" i="3" s="1"/>
  <c r="G122" i="5"/>
  <c r="G164" i="5"/>
  <c r="G165" i="5"/>
  <c r="B126" i="3"/>
  <c r="B127" i="3"/>
  <c r="G56" i="5"/>
  <c r="B130" i="3" s="1"/>
  <c r="G57" i="5"/>
  <c r="B132" i="3" s="1"/>
  <c r="G117" i="5"/>
  <c r="B61" i="3" s="1"/>
  <c r="G75" i="5"/>
  <c r="B9" i="3" s="1"/>
  <c r="G77" i="5"/>
  <c r="G79" i="5"/>
  <c r="G72" i="5"/>
  <c r="B8" i="3" s="1"/>
  <c r="G78" i="5"/>
  <c r="B23" i="3" s="1"/>
  <c r="G80" i="5"/>
  <c r="G70" i="5"/>
  <c r="B6" i="3" s="1"/>
  <c r="G73" i="5"/>
  <c r="G74" i="5"/>
  <c r="B17" i="3" s="1"/>
  <c r="G76" i="5"/>
  <c r="B10" i="3" s="1"/>
  <c r="G71" i="5"/>
  <c r="B7" i="3" s="1"/>
  <c r="G146" i="5"/>
  <c r="G118" i="5"/>
  <c r="B75" i="3" s="1"/>
  <c r="G119" i="5"/>
  <c r="G120" i="5"/>
  <c r="B46" i="3" s="1"/>
  <c r="G129" i="5"/>
  <c r="G20" i="5"/>
  <c r="G166" i="5"/>
  <c r="G106" i="5"/>
  <c r="G107" i="5"/>
  <c r="G167" i="5"/>
  <c r="G168" i="5"/>
  <c r="G102" i="5"/>
  <c r="G19" i="5"/>
  <c r="G108" i="5"/>
  <c r="G121" i="5"/>
  <c r="G109" i="5"/>
  <c r="G169" i="5"/>
  <c r="G25" i="5"/>
  <c r="B234" i="3" s="1"/>
  <c r="G26" i="5"/>
  <c r="G123" i="5"/>
  <c r="G68" i="5"/>
  <c r="G41" i="5"/>
  <c r="G141" i="5"/>
  <c r="G140" i="5"/>
  <c r="B58" i="3" s="1"/>
  <c r="G145" i="5"/>
  <c r="B55" i="3" s="1"/>
  <c r="G136" i="5"/>
  <c r="G135" i="5"/>
  <c r="B54" i="3" s="1"/>
  <c r="G142" i="5"/>
  <c r="B60" i="3" s="1"/>
  <c r="G137" i="5"/>
  <c r="G138" i="5"/>
  <c r="G139" i="5"/>
  <c r="G143" i="5"/>
  <c r="G144" i="5"/>
  <c r="B238" i="3" s="1"/>
  <c r="G43" i="5"/>
  <c r="B56" i="3" s="1"/>
  <c r="G170" i="5"/>
  <c r="G65" i="5"/>
  <c r="G16" i="5"/>
  <c r="G69" i="5"/>
  <c r="G55" i="5"/>
  <c r="G51" i="5"/>
  <c r="G52" i="5"/>
  <c r="G17" i="5"/>
  <c r="G171" i="5"/>
  <c r="G172" i="5"/>
  <c r="G124" i="5"/>
  <c r="B47" i="3" s="1"/>
  <c r="G128" i="5"/>
  <c r="B44" i="3" s="1"/>
  <c r="G67" i="5"/>
  <c r="G5" i="5"/>
  <c r="G6" i="5"/>
  <c r="G29" i="5"/>
  <c r="G30" i="5"/>
  <c r="G173" i="5"/>
  <c r="G59" i="5"/>
  <c r="G147" i="5"/>
  <c r="B217" i="3" s="1"/>
  <c r="B129" i="3"/>
  <c r="G111" i="5"/>
  <c r="B76" i="3" s="1"/>
  <c r="G126" i="5"/>
  <c r="G27" i="5"/>
  <c r="G28" i="5"/>
  <c r="G44" i="5"/>
  <c r="G31" i="5"/>
  <c r="G32" i="5"/>
  <c r="G125" i="5"/>
  <c r="G35" i="5"/>
  <c r="G36" i="5"/>
  <c r="G37" i="5"/>
  <c r="G38" i="5"/>
  <c r="G39" i="5"/>
  <c r="G40" i="5"/>
  <c r="G33" i="5"/>
  <c r="G34" i="5"/>
  <c r="G174" i="5"/>
  <c r="G175" i="5"/>
  <c r="G176" i="5"/>
  <c r="G7" i="5"/>
  <c r="B232" i="3" s="1"/>
  <c r="G127" i="5"/>
  <c r="B88" i="3" s="1"/>
  <c r="G48" i="5"/>
  <c r="G47" i="5"/>
  <c r="B174" i="3" s="1"/>
  <c r="G177" i="5"/>
  <c r="G50" i="5"/>
  <c r="G3" i="5"/>
  <c r="B172" i="3" s="1"/>
  <c r="AE133" i="3"/>
  <c r="Q133" i="3"/>
  <c r="AE182" i="3"/>
  <c r="Q182" i="3"/>
  <c r="I1978" i="2"/>
  <c r="I1979" i="2"/>
  <c r="I1980" i="2"/>
  <c r="I1981" i="2"/>
  <c r="I1982" i="2"/>
  <c r="I1983" i="2"/>
  <c r="I1984" i="2"/>
  <c r="I1985" i="2"/>
  <c r="I1986" i="2"/>
  <c r="I1987" i="2"/>
  <c r="I1988" i="2"/>
  <c r="I1989" i="2"/>
  <c r="I1990" i="2"/>
  <c r="I1991" i="2"/>
  <c r="I1992" i="2"/>
  <c r="I1993" i="2"/>
  <c r="I1994" i="2"/>
  <c r="I1995" i="2"/>
  <c r="I1996" i="2"/>
  <c r="I1997" i="2"/>
  <c r="I1998" i="2"/>
  <c r="I1999" i="2"/>
  <c r="I2000" i="2"/>
  <c r="I2001" i="2"/>
  <c r="I2002" i="2"/>
  <c r="I2003" i="2"/>
  <c r="I2004" i="2"/>
  <c r="I2005" i="2"/>
  <c r="I2006" i="2"/>
  <c r="I2007" i="2"/>
  <c r="I2008" i="2"/>
  <c r="I2009" i="2"/>
  <c r="I2010" i="2"/>
  <c r="I2011" i="2"/>
  <c r="I2012" i="2"/>
  <c r="I2013" i="2"/>
  <c r="I2014" i="2"/>
  <c r="I2015" i="2"/>
  <c r="I2016" i="2"/>
  <c r="I2017" i="2"/>
  <c r="I2018" i="2"/>
  <c r="I2019" i="2"/>
  <c r="I2020" i="2"/>
  <c r="I2021" i="2"/>
  <c r="I2022" i="2"/>
  <c r="I2023" i="2"/>
  <c r="I2024" i="2"/>
  <c r="I2025" i="2"/>
  <c r="I2026" i="2"/>
  <c r="I2027" i="2"/>
  <c r="I2028" i="2"/>
  <c r="I2029" i="2"/>
  <c r="I2030" i="2"/>
  <c r="I2031" i="2"/>
  <c r="I2032" i="2"/>
  <c r="I2033" i="2"/>
  <c r="I2034" i="2"/>
  <c r="I2035" i="2"/>
  <c r="I2036" i="2"/>
  <c r="I2037" i="2"/>
  <c r="I2038" i="2"/>
  <c r="I2039" i="2"/>
  <c r="I2040" i="2"/>
  <c r="I2041" i="2"/>
  <c r="I2042" i="2"/>
  <c r="I2043" i="2"/>
  <c r="I2044" i="2"/>
  <c r="I2045" i="2"/>
  <c r="I2046" i="2"/>
  <c r="I2047" i="2"/>
  <c r="I2048" i="2"/>
  <c r="I2049" i="2"/>
  <c r="I2050" i="2"/>
  <c r="I2051" i="2"/>
  <c r="I2052" i="2"/>
  <c r="I2053" i="2"/>
  <c r="I2054" i="2"/>
  <c r="I2055" i="2"/>
  <c r="I2056" i="2"/>
  <c r="I2057" i="2"/>
  <c r="I2058" i="2"/>
  <c r="I2059" i="2"/>
  <c r="I2060" i="2"/>
  <c r="I2061" i="2"/>
  <c r="I2062" i="2"/>
  <c r="I2063" i="2"/>
  <c r="I2064" i="2"/>
  <c r="I2065" i="2"/>
  <c r="I2066" i="2"/>
  <c r="I2067" i="2"/>
  <c r="I2068" i="2"/>
  <c r="I2069" i="2"/>
  <c r="I2070" i="2"/>
  <c r="I2071" i="2"/>
  <c r="I2072" i="2"/>
  <c r="I2073" i="2"/>
  <c r="I2074" i="2"/>
  <c r="I2075" i="2"/>
  <c r="I2076" i="2"/>
  <c r="I2077" i="2"/>
  <c r="I2078" i="2"/>
  <c r="I2079" i="2"/>
  <c r="I2080" i="2"/>
  <c r="I2081" i="2"/>
  <c r="I2082" i="2"/>
  <c r="I2083" i="2"/>
  <c r="I2084" i="2"/>
  <c r="I2085" i="2"/>
  <c r="I2086" i="2"/>
  <c r="I2087" i="2"/>
  <c r="I2088" i="2"/>
  <c r="I2089" i="2"/>
  <c r="I2090" i="2"/>
  <c r="I2091" i="2"/>
  <c r="I2092" i="2"/>
  <c r="I2093" i="2"/>
  <c r="I2094" i="2"/>
  <c r="I2095" i="2"/>
  <c r="I2096" i="2"/>
  <c r="I2097" i="2"/>
  <c r="I2098" i="2"/>
  <c r="I2099" i="2"/>
  <c r="I2100" i="2"/>
  <c r="I2101" i="2"/>
  <c r="I2102" i="2"/>
  <c r="I2103" i="2"/>
  <c r="I2104" i="2"/>
  <c r="I2105" i="2"/>
  <c r="I2106" i="2"/>
  <c r="I2107" i="2"/>
  <c r="I2108" i="2"/>
  <c r="I2109" i="2"/>
  <c r="I2110" i="2"/>
  <c r="I2111" i="2"/>
  <c r="I2112" i="2"/>
  <c r="I2113" i="2"/>
  <c r="I2114" i="2"/>
  <c r="I2115" i="2"/>
  <c r="I2116" i="2"/>
  <c r="I2117" i="2"/>
  <c r="I2118" i="2"/>
  <c r="I2119" i="2"/>
  <c r="I2120" i="2"/>
  <c r="I2121" i="2"/>
  <c r="I2122" i="2"/>
  <c r="I2123" i="2"/>
  <c r="I2124" i="2"/>
  <c r="I2125" i="2"/>
  <c r="I2126" i="2"/>
  <c r="I2127" i="2"/>
  <c r="I2128" i="2"/>
  <c r="I2129" i="2"/>
  <c r="I2130" i="2"/>
  <c r="I2131" i="2"/>
  <c r="I2132" i="2"/>
  <c r="I2133" i="2"/>
  <c r="I2134" i="2"/>
  <c r="I2135" i="2"/>
  <c r="I2136" i="2"/>
  <c r="I2137" i="2"/>
  <c r="I2138" i="2"/>
  <c r="I2139" i="2"/>
  <c r="I2140" i="2"/>
  <c r="I2141" i="2"/>
  <c r="I2142" i="2"/>
  <c r="I2143" i="2"/>
  <c r="I2144" i="2"/>
  <c r="I2145" i="2"/>
  <c r="I2146" i="2"/>
  <c r="I2147" i="2"/>
  <c r="I2148" i="2"/>
  <c r="I2149" i="2"/>
  <c r="I2150" i="2"/>
  <c r="I2151" i="2"/>
  <c r="I2152" i="2"/>
  <c r="I2153" i="2"/>
  <c r="I2154" i="2"/>
  <c r="I2155" i="2"/>
  <c r="I2156" i="2"/>
  <c r="I2157" i="2"/>
  <c r="I2158" i="2"/>
  <c r="I2159" i="2"/>
  <c r="I2160" i="2"/>
  <c r="I2161" i="2"/>
  <c r="I2162" i="2"/>
  <c r="I2163" i="2"/>
  <c r="I2164" i="2"/>
  <c r="I2165" i="2"/>
  <c r="I2166" i="2"/>
  <c r="I2167" i="2"/>
  <c r="I2168" i="2"/>
  <c r="I2169" i="2"/>
  <c r="I2170" i="2"/>
  <c r="I2171" i="2"/>
  <c r="I2172" i="2"/>
  <c r="I2173" i="2"/>
  <c r="I2174" i="2"/>
  <c r="I2175" i="2"/>
  <c r="I2176" i="2"/>
  <c r="I2177" i="2"/>
  <c r="I2178" i="2"/>
  <c r="I2179" i="2"/>
  <c r="I2180" i="2"/>
  <c r="I2181" i="2"/>
  <c r="I2182" i="2"/>
  <c r="I2183" i="2"/>
  <c r="I2184" i="2"/>
  <c r="I2185" i="2"/>
  <c r="I2186" i="2"/>
  <c r="I2187" i="2"/>
  <c r="I2188" i="2"/>
  <c r="I2189" i="2"/>
  <c r="I2190" i="2"/>
  <c r="I2191" i="2"/>
  <c r="I2192" i="2"/>
  <c r="I2193" i="2"/>
  <c r="I2194" i="2"/>
  <c r="I2195" i="2"/>
  <c r="I2196" i="2"/>
  <c r="I2197" i="2"/>
  <c r="I2198" i="2"/>
  <c r="I2199" i="2"/>
  <c r="I2200" i="2"/>
  <c r="I2201" i="2"/>
  <c r="I2202" i="2"/>
  <c r="I2203" i="2"/>
  <c r="I2204" i="2"/>
  <c r="I2205" i="2"/>
  <c r="I2206" i="2"/>
  <c r="I2207" i="2"/>
  <c r="I2208" i="2"/>
  <c r="I2209" i="2"/>
  <c r="I2210" i="2"/>
  <c r="I2211" i="2"/>
  <c r="I2212" i="2"/>
  <c r="I2213" i="2"/>
  <c r="I2214" i="2"/>
  <c r="I2215" i="2"/>
  <c r="I2216" i="2"/>
  <c r="I2217" i="2"/>
  <c r="I2218" i="2"/>
  <c r="I2219" i="2"/>
  <c r="I2220" i="2"/>
  <c r="I2221" i="2"/>
  <c r="I2222" i="2"/>
  <c r="I2223" i="2"/>
  <c r="I2224" i="2"/>
  <c r="I2225" i="2"/>
  <c r="I2226" i="2"/>
  <c r="I2227" i="2"/>
  <c r="I2228" i="2"/>
  <c r="I2229" i="2"/>
  <c r="I2230" i="2"/>
  <c r="I2231" i="2"/>
  <c r="I2232" i="2"/>
  <c r="I2233" i="2"/>
  <c r="I2234" i="2"/>
  <c r="I2235" i="2"/>
  <c r="I2236" i="2"/>
  <c r="I2237" i="2"/>
  <c r="I2238" i="2"/>
  <c r="I2239" i="2"/>
  <c r="I2240" i="2"/>
  <c r="I2241" i="2"/>
  <c r="I2242" i="2"/>
  <c r="I2243" i="2"/>
  <c r="I2244" i="2"/>
  <c r="I2245" i="2"/>
  <c r="I2246" i="2"/>
  <c r="I2247" i="2"/>
  <c r="I2248" i="2"/>
  <c r="I2249" i="2"/>
  <c r="I2250" i="2"/>
  <c r="I2251" i="2"/>
  <c r="I2252" i="2"/>
  <c r="I2253" i="2"/>
  <c r="I2254" i="2"/>
  <c r="I2255" i="2"/>
  <c r="I2256" i="2"/>
  <c r="I2257" i="2"/>
  <c r="I2258" i="2"/>
  <c r="I2259" i="2"/>
  <c r="I2260" i="2"/>
  <c r="I2261" i="2"/>
  <c r="I2262" i="2"/>
  <c r="I2263" i="2"/>
  <c r="I2264" i="2"/>
  <c r="I2265" i="2"/>
  <c r="I2266" i="2"/>
  <c r="I2267" i="2"/>
  <c r="I2268" i="2"/>
  <c r="I2269" i="2"/>
  <c r="I2270" i="2"/>
  <c r="I2271" i="2"/>
  <c r="I2272" i="2"/>
  <c r="I2273" i="2"/>
  <c r="I2274" i="2"/>
  <c r="I2275" i="2"/>
  <c r="I2276" i="2"/>
  <c r="I2277" i="2"/>
  <c r="I2278" i="2"/>
  <c r="I2279" i="2"/>
  <c r="I2280" i="2"/>
  <c r="I2281" i="2"/>
  <c r="I2282" i="2"/>
  <c r="I2283" i="2"/>
  <c r="I2284" i="2"/>
  <c r="I2285" i="2"/>
  <c r="I2286" i="2"/>
  <c r="I2287" i="2"/>
  <c r="I2288" i="2"/>
  <c r="I2289" i="2"/>
  <c r="I2290" i="2"/>
  <c r="I2291" i="2"/>
  <c r="I2292" i="2"/>
  <c r="I2293" i="2"/>
  <c r="I2294" i="2"/>
  <c r="I2295" i="2"/>
  <c r="I2296" i="2"/>
  <c r="I2297" i="2"/>
  <c r="I2298" i="2"/>
  <c r="I2299" i="2"/>
  <c r="I2300" i="2"/>
  <c r="I2301" i="2"/>
  <c r="I2302" i="2"/>
  <c r="I2303" i="2"/>
  <c r="I2304" i="2"/>
  <c r="I2305" i="2"/>
  <c r="I2306" i="2"/>
  <c r="I2307" i="2"/>
  <c r="I2308" i="2"/>
  <c r="I2309" i="2"/>
  <c r="I2310" i="2"/>
  <c r="I2311" i="2"/>
  <c r="I2312" i="2"/>
  <c r="I2313" i="2"/>
  <c r="I2314" i="2"/>
  <c r="I2315" i="2"/>
  <c r="I2316" i="2"/>
  <c r="I2317" i="2"/>
  <c r="I2318" i="2"/>
  <c r="I2319" i="2"/>
  <c r="I2320" i="2"/>
  <c r="I2321" i="2"/>
  <c r="I2322" i="2"/>
  <c r="I2323" i="2"/>
  <c r="I2324" i="2"/>
  <c r="I2325" i="2"/>
  <c r="I2326" i="2"/>
  <c r="I2327" i="2"/>
  <c r="I2328" i="2"/>
  <c r="I2329" i="2"/>
  <c r="I2330" i="2"/>
  <c r="I2331" i="2"/>
  <c r="I2332" i="2"/>
  <c r="I2333" i="2"/>
  <c r="I2334" i="2"/>
  <c r="I2335" i="2"/>
  <c r="I2336" i="2"/>
  <c r="I2337" i="2"/>
  <c r="I2338" i="2"/>
  <c r="I2339" i="2"/>
  <c r="I2340" i="2"/>
  <c r="I2341" i="2"/>
  <c r="I2342" i="2"/>
  <c r="I2343" i="2"/>
  <c r="I2344" i="2"/>
  <c r="I2345" i="2"/>
  <c r="I2346" i="2"/>
  <c r="I2347" i="2"/>
  <c r="I2348" i="2"/>
  <c r="I2349" i="2"/>
  <c r="I2350" i="2"/>
  <c r="I2351" i="2"/>
  <c r="I2352" i="2"/>
  <c r="I2353" i="2"/>
  <c r="I2354" i="2"/>
  <c r="I2355" i="2"/>
  <c r="I2356" i="2"/>
  <c r="I2357" i="2"/>
  <c r="I2358" i="2"/>
  <c r="I2359" i="2"/>
  <c r="I2360" i="2"/>
  <c r="I2361" i="2"/>
  <c r="I2362" i="2"/>
  <c r="I2363" i="2"/>
  <c r="I2364" i="2"/>
  <c r="I2365" i="2"/>
  <c r="I2366" i="2"/>
  <c r="I2367" i="2"/>
  <c r="I2368" i="2"/>
  <c r="I2369" i="2"/>
  <c r="I2370" i="2"/>
  <c r="I2371" i="2"/>
  <c r="I2372" i="2"/>
  <c r="I2373" i="2"/>
  <c r="I2374" i="2"/>
  <c r="I2375" i="2"/>
  <c r="I2376" i="2"/>
  <c r="I2377" i="2"/>
  <c r="I2378" i="2"/>
  <c r="I2379" i="2"/>
  <c r="I2380" i="2"/>
  <c r="I2381" i="2"/>
  <c r="I2382" i="2"/>
  <c r="I2383" i="2"/>
  <c r="I2384" i="2"/>
  <c r="I2385" i="2"/>
  <c r="I2386" i="2"/>
  <c r="I2387" i="2"/>
  <c r="I2388" i="2"/>
  <c r="I2389" i="2"/>
  <c r="I2390" i="2"/>
  <c r="I2391" i="2"/>
  <c r="I2392" i="2"/>
  <c r="I2393" i="2"/>
  <c r="I2394" i="2"/>
  <c r="I2395" i="2"/>
  <c r="I2396" i="2"/>
  <c r="I2397" i="2"/>
  <c r="I2398" i="2"/>
  <c r="I2399" i="2"/>
  <c r="I2400" i="2"/>
  <c r="I2401" i="2"/>
  <c r="I2402" i="2"/>
  <c r="I2403" i="2"/>
  <c r="I2404" i="2"/>
  <c r="I2405" i="2"/>
  <c r="I2406" i="2"/>
  <c r="I2407" i="2"/>
  <c r="I2408" i="2"/>
  <c r="I2409" i="2"/>
  <c r="I2410" i="2"/>
  <c r="I2411" i="2"/>
  <c r="I2412" i="2"/>
  <c r="I2413" i="2"/>
  <c r="I2414" i="2"/>
  <c r="I2415" i="2"/>
  <c r="I2416" i="2"/>
  <c r="I2417" i="2"/>
  <c r="I2418" i="2"/>
  <c r="I2419" i="2"/>
  <c r="I2420" i="2"/>
  <c r="I2421" i="2"/>
  <c r="I2422" i="2"/>
  <c r="I2423" i="2"/>
  <c r="I2424" i="2"/>
  <c r="I2425" i="2"/>
  <c r="I2426" i="2"/>
  <c r="I2427" i="2"/>
  <c r="I2428" i="2"/>
  <c r="I2429" i="2"/>
  <c r="I2430" i="2"/>
  <c r="I2431" i="2"/>
  <c r="I2432" i="2"/>
  <c r="I2433" i="2"/>
  <c r="I2434" i="2"/>
  <c r="I2435" i="2"/>
  <c r="I2436" i="2"/>
  <c r="I2437" i="2"/>
  <c r="I2438" i="2"/>
  <c r="I2439" i="2"/>
  <c r="I2440" i="2"/>
  <c r="I2441" i="2"/>
  <c r="I2442" i="2"/>
  <c r="I2443" i="2"/>
  <c r="I2444" i="2"/>
  <c r="I2445" i="2"/>
  <c r="I2446" i="2"/>
  <c r="I2447" i="2"/>
  <c r="I2448" i="2"/>
  <c r="I2449" i="2"/>
  <c r="I2450" i="2"/>
  <c r="I2451" i="2"/>
  <c r="I2452" i="2"/>
  <c r="I2453" i="2"/>
  <c r="I2454" i="2"/>
  <c r="I2455" i="2"/>
  <c r="I2456" i="2"/>
  <c r="I2457" i="2"/>
  <c r="I2458" i="2"/>
  <c r="I2459" i="2"/>
  <c r="I2460" i="2"/>
  <c r="I2461" i="2"/>
  <c r="I2462" i="2"/>
  <c r="I2463" i="2"/>
  <c r="I2464" i="2"/>
  <c r="I2465" i="2"/>
  <c r="I2466" i="2"/>
  <c r="I2467" i="2"/>
  <c r="I2468" i="2"/>
  <c r="I2469" i="2"/>
  <c r="I2470" i="2"/>
  <c r="I2471" i="2"/>
  <c r="I2472" i="2"/>
  <c r="I2473" i="2"/>
  <c r="I2474" i="2"/>
  <c r="I2475" i="2"/>
  <c r="I2476" i="2"/>
  <c r="I2477" i="2"/>
  <c r="I2478" i="2"/>
  <c r="I2479" i="2"/>
  <c r="I2480" i="2"/>
  <c r="I2481" i="2"/>
  <c r="I2482" i="2"/>
  <c r="I2483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1695" i="2"/>
  <c r="I1696" i="2"/>
  <c r="I1697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1910" i="2"/>
  <c r="I1911" i="2"/>
  <c r="I1912" i="2"/>
  <c r="I1913" i="2"/>
  <c r="I1914" i="2"/>
  <c r="I1915" i="2"/>
  <c r="I1916" i="2"/>
  <c r="I1917" i="2"/>
  <c r="I1918" i="2"/>
  <c r="I1919" i="2"/>
  <c r="I1920" i="2"/>
  <c r="I1921" i="2"/>
  <c r="I1922" i="2"/>
  <c r="I1923" i="2"/>
  <c r="I1924" i="2"/>
  <c r="I1925" i="2"/>
  <c r="I1926" i="2"/>
  <c r="I1927" i="2"/>
  <c r="I1928" i="2"/>
  <c r="I1929" i="2"/>
  <c r="I1930" i="2"/>
  <c r="I1931" i="2"/>
  <c r="I1932" i="2"/>
  <c r="I1933" i="2"/>
  <c r="I1934" i="2"/>
  <c r="I1935" i="2"/>
  <c r="I1936" i="2"/>
  <c r="I1937" i="2"/>
  <c r="I1938" i="2"/>
  <c r="I1939" i="2"/>
  <c r="I1940" i="2"/>
  <c r="I1941" i="2"/>
  <c r="I1942" i="2"/>
  <c r="I1943" i="2"/>
  <c r="I1944" i="2"/>
  <c r="I1945" i="2"/>
  <c r="I1946" i="2"/>
  <c r="I1947" i="2"/>
  <c r="I1948" i="2"/>
  <c r="I1949" i="2"/>
  <c r="I1950" i="2"/>
  <c r="I1951" i="2"/>
  <c r="I1952" i="2"/>
  <c r="I1953" i="2"/>
  <c r="I1954" i="2"/>
  <c r="I1955" i="2"/>
  <c r="I1956" i="2"/>
  <c r="I1957" i="2"/>
  <c r="I1958" i="2"/>
  <c r="I1959" i="2"/>
  <c r="I1960" i="2"/>
  <c r="I1961" i="2"/>
  <c r="I1962" i="2"/>
  <c r="I1963" i="2"/>
  <c r="I1964" i="2"/>
  <c r="I1965" i="2"/>
  <c r="I1966" i="2"/>
  <c r="I1967" i="2"/>
  <c r="I1968" i="2"/>
  <c r="I1969" i="2"/>
  <c r="I1970" i="2"/>
  <c r="I1971" i="2"/>
  <c r="I1972" i="2"/>
  <c r="I1973" i="2"/>
  <c r="I1974" i="2"/>
  <c r="I1975" i="2"/>
  <c r="I1976" i="2"/>
  <c r="I1977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G1119" i="2"/>
  <c r="F650" i="2"/>
  <c r="G650" i="2"/>
  <c r="H650" i="2"/>
  <c r="J650" i="2" s="1"/>
  <c r="F651" i="2"/>
  <c r="G651" i="2"/>
  <c r="H651" i="2"/>
  <c r="J651" i="2" s="1"/>
  <c r="F672" i="2"/>
  <c r="G672" i="2"/>
  <c r="H672" i="2"/>
  <c r="J672" i="2" s="1"/>
  <c r="F673" i="2"/>
  <c r="G673" i="2"/>
  <c r="H673" i="2"/>
  <c r="J673" i="2" s="1"/>
  <c r="F674" i="2"/>
  <c r="G674" i="2"/>
  <c r="H674" i="2"/>
  <c r="J674" i="2" s="1"/>
  <c r="F675" i="2"/>
  <c r="G675" i="2"/>
  <c r="H675" i="2"/>
  <c r="J675" i="2" s="1"/>
  <c r="F676" i="2"/>
  <c r="G676" i="2"/>
  <c r="H676" i="2"/>
  <c r="J676" i="2" s="1"/>
  <c r="F677" i="2"/>
  <c r="G677" i="2"/>
  <c r="H677" i="2"/>
  <c r="J677" i="2" s="1"/>
  <c r="F678" i="2"/>
  <c r="G678" i="2"/>
  <c r="H678" i="2"/>
  <c r="J678" i="2" s="1"/>
  <c r="F679" i="2"/>
  <c r="G679" i="2"/>
  <c r="H679" i="2"/>
  <c r="J679" i="2" s="1"/>
  <c r="F695" i="2"/>
  <c r="G695" i="2"/>
  <c r="H695" i="2"/>
  <c r="J695" i="2" s="1"/>
  <c r="F696" i="2"/>
  <c r="G696" i="2"/>
  <c r="H696" i="2"/>
  <c r="J696" i="2" s="1"/>
  <c r="F697" i="2"/>
  <c r="G697" i="2"/>
  <c r="H697" i="2"/>
  <c r="J697" i="2" s="1"/>
  <c r="F701" i="2"/>
  <c r="G701" i="2"/>
  <c r="H701" i="2"/>
  <c r="J701" i="2" s="1"/>
  <c r="F702" i="2"/>
  <c r="G702" i="2"/>
  <c r="H702" i="2"/>
  <c r="J702" i="2" s="1"/>
  <c r="F703" i="2"/>
  <c r="G703" i="2"/>
  <c r="H703" i="2"/>
  <c r="J703" i="2" s="1"/>
  <c r="F719" i="2"/>
  <c r="G719" i="2"/>
  <c r="H719" i="2"/>
  <c r="J719" i="2" s="1"/>
  <c r="F720" i="2"/>
  <c r="G720" i="2"/>
  <c r="H720" i="2"/>
  <c r="J720" i="2" s="1"/>
  <c r="F721" i="2"/>
  <c r="G721" i="2"/>
  <c r="H721" i="2"/>
  <c r="J721" i="2" s="1"/>
  <c r="F618" i="2"/>
  <c r="G618" i="2"/>
  <c r="H618" i="2"/>
  <c r="J618" i="2" s="1"/>
  <c r="F591" i="2"/>
  <c r="G591" i="2"/>
  <c r="H591" i="2"/>
  <c r="J591" i="2" s="1"/>
  <c r="F514" i="2"/>
  <c r="G514" i="2"/>
  <c r="H514" i="2"/>
  <c r="J514" i="2" s="1"/>
  <c r="F592" i="2"/>
  <c r="G592" i="2"/>
  <c r="H592" i="2"/>
  <c r="J592" i="2" s="1"/>
  <c r="F628" i="2"/>
  <c r="G628" i="2"/>
  <c r="H628" i="2"/>
  <c r="J628" i="2" s="1"/>
  <c r="F593" i="2"/>
  <c r="G593" i="2"/>
  <c r="H593" i="2"/>
  <c r="J593" i="2" s="1"/>
  <c r="F629" i="2"/>
  <c r="G629" i="2"/>
  <c r="H629" i="2"/>
  <c r="J629" i="2" s="1"/>
  <c r="F594" i="2"/>
  <c r="G594" i="2"/>
  <c r="H594" i="2"/>
  <c r="J594" i="2" s="1"/>
  <c r="F630" i="2"/>
  <c r="G630" i="2"/>
  <c r="H630" i="2"/>
  <c r="J630" i="2" s="1"/>
  <c r="F631" i="2"/>
  <c r="G631" i="2"/>
  <c r="H631" i="2"/>
  <c r="J631" i="2" s="1"/>
  <c r="F595" i="2"/>
  <c r="G595" i="2"/>
  <c r="H595" i="2"/>
  <c r="J595" i="2" s="1"/>
  <c r="F515" i="2"/>
  <c r="G515" i="2"/>
  <c r="H515" i="2"/>
  <c r="J515" i="2" s="1"/>
  <c r="F619" i="2"/>
  <c r="G619" i="2"/>
  <c r="H619" i="2"/>
  <c r="J619" i="2" s="1"/>
  <c r="F516" i="2"/>
  <c r="G516" i="2"/>
  <c r="H516" i="2"/>
  <c r="J516" i="2" s="1"/>
  <c r="F632" i="2"/>
  <c r="G632" i="2"/>
  <c r="H632" i="2"/>
  <c r="J632" i="2" s="1"/>
  <c r="F596" i="2"/>
  <c r="G596" i="2"/>
  <c r="H596" i="2"/>
  <c r="J596" i="2" s="1"/>
  <c r="F641" i="2"/>
  <c r="G641" i="2"/>
  <c r="H641" i="2"/>
  <c r="J641" i="2" s="1"/>
  <c r="F597" i="2"/>
  <c r="G597" i="2"/>
  <c r="H597" i="2"/>
  <c r="J597" i="2" s="1"/>
  <c r="F633" i="2"/>
  <c r="G633" i="2"/>
  <c r="H633" i="2"/>
  <c r="J633" i="2" s="1"/>
  <c r="F598" i="2"/>
  <c r="G598" i="2"/>
  <c r="H598" i="2"/>
  <c r="J598" i="2" s="1"/>
  <c r="F517" i="2"/>
  <c r="G517" i="2"/>
  <c r="H517" i="2"/>
  <c r="J517" i="2" s="1"/>
  <c r="F634" i="2"/>
  <c r="G634" i="2"/>
  <c r="H634" i="2"/>
  <c r="J634" i="2" s="1"/>
  <c r="F599" i="2"/>
  <c r="G599" i="2"/>
  <c r="H599" i="2"/>
  <c r="J599" i="2" s="1"/>
  <c r="F518" i="2"/>
  <c r="G518" i="2"/>
  <c r="H518" i="2"/>
  <c r="J518" i="2" s="1"/>
  <c r="F635" i="2"/>
  <c r="G635" i="2"/>
  <c r="H635" i="2"/>
  <c r="J635" i="2" s="1"/>
  <c r="F600" i="2"/>
  <c r="G600" i="2"/>
  <c r="H600" i="2"/>
  <c r="J600" i="2" s="1"/>
  <c r="F636" i="2"/>
  <c r="G636" i="2"/>
  <c r="H636" i="2"/>
  <c r="J636" i="2" s="1"/>
  <c r="F601" i="2"/>
  <c r="G601" i="2"/>
  <c r="H601" i="2"/>
  <c r="J601" i="2" s="1"/>
  <c r="F519" i="2"/>
  <c r="G519" i="2"/>
  <c r="H519" i="2"/>
  <c r="J519" i="2" s="1"/>
  <c r="F637" i="2"/>
  <c r="G637" i="2"/>
  <c r="H637" i="2"/>
  <c r="J637" i="2" s="1"/>
  <c r="F602" i="2"/>
  <c r="G602" i="2"/>
  <c r="H602" i="2"/>
  <c r="J602" i="2" s="1"/>
  <c r="F638" i="2"/>
  <c r="G638" i="2"/>
  <c r="H638" i="2"/>
  <c r="J638" i="2" s="1"/>
  <c r="F603" i="2"/>
  <c r="G603" i="2"/>
  <c r="H603" i="2"/>
  <c r="J603" i="2" s="1"/>
  <c r="F639" i="2"/>
  <c r="G639" i="2"/>
  <c r="H639" i="2"/>
  <c r="J639" i="2" s="1"/>
  <c r="F604" i="2"/>
  <c r="G604" i="2"/>
  <c r="H604" i="2"/>
  <c r="J604" i="2" s="1"/>
  <c r="F645" i="2"/>
  <c r="G645" i="2"/>
  <c r="H645" i="2"/>
  <c r="J645" i="2" s="1"/>
  <c r="F605" i="2"/>
  <c r="G605" i="2"/>
  <c r="H605" i="2"/>
  <c r="J605" i="2" s="1"/>
  <c r="F606" i="2"/>
  <c r="G606" i="2"/>
  <c r="H606" i="2"/>
  <c r="J606" i="2" s="1"/>
  <c r="F640" i="2"/>
  <c r="G640" i="2"/>
  <c r="H640" i="2"/>
  <c r="J640" i="2" s="1"/>
  <c r="F607" i="2"/>
  <c r="G607" i="2"/>
  <c r="H607" i="2"/>
  <c r="J607" i="2" s="1"/>
  <c r="F502" i="2"/>
  <c r="G502" i="2"/>
  <c r="H502" i="2"/>
  <c r="J502" i="2" s="1"/>
  <c r="F520" i="2"/>
  <c r="G520" i="2"/>
  <c r="H520" i="2"/>
  <c r="J520" i="2" s="1"/>
  <c r="F521" i="2"/>
  <c r="G521" i="2"/>
  <c r="H521" i="2"/>
  <c r="J521" i="2" s="1"/>
  <c r="F522" i="2"/>
  <c r="G522" i="2"/>
  <c r="H522" i="2"/>
  <c r="J522" i="2" s="1"/>
  <c r="F523" i="2"/>
  <c r="G523" i="2"/>
  <c r="H523" i="2"/>
  <c r="J523" i="2" s="1"/>
  <c r="F524" i="2"/>
  <c r="G524" i="2"/>
  <c r="H524" i="2"/>
  <c r="J524" i="2" s="1"/>
  <c r="F525" i="2"/>
  <c r="G525" i="2"/>
  <c r="H525" i="2"/>
  <c r="J525" i="2" s="1"/>
  <c r="F526" i="2"/>
  <c r="G526" i="2"/>
  <c r="H526" i="2"/>
  <c r="J526" i="2" s="1"/>
  <c r="F560" i="2"/>
  <c r="G560" i="2"/>
  <c r="H560" i="2"/>
  <c r="J560" i="2" s="1"/>
  <c r="F527" i="2"/>
  <c r="G527" i="2"/>
  <c r="H527" i="2"/>
  <c r="J527" i="2" s="1"/>
  <c r="F528" i="2"/>
  <c r="G528" i="2"/>
  <c r="H528" i="2"/>
  <c r="J528" i="2" s="1"/>
  <c r="F529" i="2"/>
  <c r="G529" i="2"/>
  <c r="H529" i="2"/>
  <c r="J529" i="2" s="1"/>
  <c r="F530" i="2"/>
  <c r="G530" i="2"/>
  <c r="H530" i="2"/>
  <c r="J530" i="2" s="1"/>
  <c r="F531" i="2"/>
  <c r="G531" i="2"/>
  <c r="H531" i="2"/>
  <c r="J531" i="2" s="1"/>
  <c r="F532" i="2"/>
  <c r="G532" i="2"/>
  <c r="H532" i="2"/>
  <c r="J532" i="2" s="1"/>
  <c r="F533" i="2"/>
  <c r="G533" i="2"/>
  <c r="H533" i="2"/>
  <c r="J533" i="2" s="1"/>
  <c r="F534" i="2"/>
  <c r="G534" i="2"/>
  <c r="H534" i="2"/>
  <c r="J534" i="2" s="1"/>
  <c r="F535" i="2"/>
  <c r="G535" i="2"/>
  <c r="H535" i="2"/>
  <c r="J535" i="2" s="1"/>
  <c r="F536" i="2"/>
  <c r="G536" i="2"/>
  <c r="H536" i="2"/>
  <c r="J536" i="2" s="1"/>
  <c r="F537" i="2"/>
  <c r="G537" i="2"/>
  <c r="H537" i="2"/>
  <c r="J537" i="2" s="1"/>
  <c r="F538" i="2"/>
  <c r="G538" i="2"/>
  <c r="H538" i="2"/>
  <c r="J538" i="2" s="1"/>
  <c r="F539" i="2"/>
  <c r="G539" i="2"/>
  <c r="H539" i="2"/>
  <c r="J539" i="2" s="1"/>
  <c r="F540" i="2"/>
  <c r="G540" i="2"/>
  <c r="H540" i="2"/>
  <c r="J540" i="2" s="1"/>
  <c r="F541" i="2"/>
  <c r="G541" i="2"/>
  <c r="H541" i="2"/>
  <c r="J541" i="2" s="1"/>
  <c r="F542" i="2"/>
  <c r="G542" i="2"/>
  <c r="H542" i="2"/>
  <c r="J542" i="2" s="1"/>
  <c r="F543" i="2"/>
  <c r="G543" i="2"/>
  <c r="H543" i="2"/>
  <c r="J543" i="2" s="1"/>
  <c r="F544" i="2"/>
  <c r="G544" i="2"/>
  <c r="H544" i="2"/>
  <c r="J544" i="2" s="1"/>
  <c r="F647" i="2"/>
  <c r="G647" i="2"/>
  <c r="H647" i="2"/>
  <c r="J647" i="2" s="1"/>
  <c r="F545" i="2"/>
  <c r="G545" i="2"/>
  <c r="H545" i="2"/>
  <c r="J545" i="2" s="1"/>
  <c r="F559" i="2"/>
  <c r="G559" i="2"/>
  <c r="H559" i="2"/>
  <c r="J559" i="2" s="1"/>
  <c r="F546" i="2"/>
  <c r="G546" i="2"/>
  <c r="H546" i="2"/>
  <c r="J546" i="2" s="1"/>
  <c r="F547" i="2"/>
  <c r="G547" i="2"/>
  <c r="H547" i="2"/>
  <c r="J547" i="2" s="1"/>
  <c r="F548" i="2"/>
  <c r="G548" i="2"/>
  <c r="H548" i="2"/>
  <c r="J548" i="2" s="1"/>
  <c r="F561" i="2"/>
  <c r="G561" i="2"/>
  <c r="H561" i="2"/>
  <c r="J561" i="2" s="1"/>
  <c r="F549" i="2"/>
  <c r="G549" i="2"/>
  <c r="H549" i="2"/>
  <c r="J549" i="2" s="1"/>
  <c r="F550" i="2"/>
  <c r="G550" i="2"/>
  <c r="H550" i="2"/>
  <c r="J550" i="2" s="1"/>
  <c r="F551" i="2"/>
  <c r="G551" i="2"/>
  <c r="H551" i="2"/>
  <c r="J551" i="2" s="1"/>
  <c r="F552" i="2"/>
  <c r="G552" i="2"/>
  <c r="H552" i="2"/>
  <c r="J552" i="2" s="1"/>
  <c r="F553" i="2"/>
  <c r="G553" i="2"/>
  <c r="H553" i="2"/>
  <c r="J553" i="2" s="1"/>
  <c r="F554" i="2"/>
  <c r="G554" i="2"/>
  <c r="H554" i="2"/>
  <c r="J554" i="2" s="1"/>
  <c r="F555" i="2"/>
  <c r="G555" i="2"/>
  <c r="H555" i="2"/>
  <c r="J555" i="2" s="1"/>
  <c r="F556" i="2"/>
  <c r="G556" i="2"/>
  <c r="H556" i="2"/>
  <c r="J556" i="2" s="1"/>
  <c r="F646" i="2"/>
  <c r="G646" i="2"/>
  <c r="H646" i="2"/>
  <c r="J646" i="2" s="1"/>
  <c r="F608" i="2"/>
  <c r="G608" i="2"/>
  <c r="H608" i="2"/>
  <c r="J608" i="2" s="1"/>
  <c r="F575" i="2"/>
  <c r="G575" i="2"/>
  <c r="H575" i="2"/>
  <c r="J575" i="2" s="1"/>
  <c r="F557" i="2"/>
  <c r="G557" i="2"/>
  <c r="H557" i="2"/>
  <c r="J557" i="2" s="1"/>
  <c r="F648" i="2"/>
  <c r="G648" i="2"/>
  <c r="H648" i="2"/>
  <c r="J648" i="2" s="1"/>
  <c r="F558" i="2"/>
  <c r="G558" i="2"/>
  <c r="H558" i="2"/>
  <c r="J558" i="2" s="1"/>
  <c r="F661" i="2"/>
  <c r="G661" i="2"/>
  <c r="H661" i="2"/>
  <c r="J661" i="2" s="1"/>
  <c r="F653" i="2"/>
  <c r="G653" i="2"/>
  <c r="H653" i="2"/>
  <c r="J653" i="2" s="1"/>
  <c r="F668" i="2"/>
  <c r="G668" i="2"/>
  <c r="H668" i="2"/>
  <c r="J668" i="2" s="1"/>
  <c r="F654" i="2"/>
  <c r="G654" i="2"/>
  <c r="H654" i="2"/>
  <c r="J654" i="2" s="1"/>
  <c r="F655" i="2"/>
  <c r="G655" i="2"/>
  <c r="H655" i="2"/>
  <c r="J655" i="2" s="1"/>
  <c r="F669" i="2"/>
  <c r="G669" i="2"/>
  <c r="H669" i="2"/>
  <c r="J669" i="2" s="1"/>
  <c r="F656" i="2"/>
  <c r="G656" i="2"/>
  <c r="H656" i="2"/>
  <c r="J656" i="2" s="1"/>
  <c r="F670" i="2"/>
  <c r="G670" i="2"/>
  <c r="H670" i="2"/>
  <c r="J670" i="2" s="1"/>
  <c r="F657" i="2"/>
  <c r="G657" i="2"/>
  <c r="H657" i="2"/>
  <c r="J657" i="2" s="1"/>
  <c r="F671" i="2"/>
  <c r="G671" i="2"/>
  <c r="H671" i="2"/>
  <c r="J671" i="2" s="1"/>
  <c r="F660" i="2"/>
  <c r="G660" i="2"/>
  <c r="H660" i="2"/>
  <c r="J660" i="2" s="1"/>
  <c r="F666" i="2"/>
  <c r="G666" i="2"/>
  <c r="H666" i="2"/>
  <c r="J666" i="2" s="1"/>
  <c r="F663" i="2"/>
  <c r="G663" i="2"/>
  <c r="H663" i="2"/>
  <c r="J663" i="2" s="1"/>
  <c r="F664" i="2"/>
  <c r="G664" i="2"/>
  <c r="H664" i="2"/>
  <c r="J664" i="2" s="1"/>
  <c r="F659" i="2"/>
  <c r="G659" i="2"/>
  <c r="H659" i="2"/>
  <c r="J659" i="2" s="1"/>
  <c r="F667" i="2"/>
  <c r="G667" i="2"/>
  <c r="H667" i="2"/>
  <c r="J667" i="2" s="1"/>
  <c r="F665" i="2"/>
  <c r="G665" i="2"/>
  <c r="H665" i="2"/>
  <c r="J665" i="2" s="1"/>
  <c r="F662" i="2"/>
  <c r="G662" i="2"/>
  <c r="H662" i="2"/>
  <c r="J662" i="2" s="1"/>
  <c r="F658" i="2"/>
  <c r="G658" i="2"/>
  <c r="H658" i="2"/>
  <c r="J658" i="2" s="1"/>
  <c r="F652" i="2"/>
  <c r="G652" i="2"/>
  <c r="H652" i="2"/>
  <c r="J652" i="2" s="1"/>
  <c r="F649" i="2"/>
  <c r="G649" i="2"/>
  <c r="H649" i="2"/>
  <c r="J649" i="2" s="1"/>
  <c r="F689" i="2"/>
  <c r="G689" i="2"/>
  <c r="H689" i="2"/>
  <c r="J689" i="2" s="1"/>
  <c r="F681" i="2"/>
  <c r="G681" i="2"/>
  <c r="H681" i="2"/>
  <c r="J681" i="2" s="1"/>
  <c r="F682" i="2"/>
  <c r="G682" i="2"/>
  <c r="H682" i="2"/>
  <c r="J682" i="2" s="1"/>
  <c r="F680" i="2"/>
  <c r="G680" i="2"/>
  <c r="H680" i="2"/>
  <c r="J680" i="2" s="1"/>
  <c r="F691" i="2"/>
  <c r="G691" i="2"/>
  <c r="H691" i="2"/>
  <c r="J691" i="2" s="1"/>
  <c r="F692" i="2"/>
  <c r="G692" i="2"/>
  <c r="H692" i="2"/>
  <c r="J692" i="2" s="1"/>
  <c r="F693" i="2"/>
  <c r="G693" i="2"/>
  <c r="H693" i="2"/>
  <c r="J693" i="2" s="1"/>
  <c r="F690" i="2"/>
  <c r="G690" i="2"/>
  <c r="H690" i="2"/>
  <c r="J690" i="2" s="1"/>
  <c r="F683" i="2"/>
  <c r="G683" i="2"/>
  <c r="H683" i="2"/>
  <c r="J683" i="2" s="1"/>
  <c r="F684" i="2"/>
  <c r="G684" i="2"/>
  <c r="H684" i="2"/>
  <c r="J684" i="2" s="1"/>
  <c r="F685" i="2"/>
  <c r="G685" i="2"/>
  <c r="H685" i="2"/>
  <c r="J685" i="2" s="1"/>
  <c r="F686" i="2"/>
  <c r="G686" i="2"/>
  <c r="H686" i="2"/>
  <c r="J686" i="2" s="1"/>
  <c r="F694" i="2"/>
  <c r="G694" i="2"/>
  <c r="H694" i="2"/>
  <c r="J694" i="2" s="1"/>
  <c r="F688" i="2"/>
  <c r="G688" i="2"/>
  <c r="H688" i="2"/>
  <c r="J688" i="2" s="1"/>
  <c r="F687" i="2"/>
  <c r="G687" i="2"/>
  <c r="H687" i="2"/>
  <c r="J687" i="2" s="1"/>
  <c r="F700" i="2"/>
  <c r="G700" i="2"/>
  <c r="H700" i="2"/>
  <c r="J700" i="2" s="1"/>
  <c r="F698" i="2"/>
  <c r="G698" i="2"/>
  <c r="H698" i="2"/>
  <c r="J698" i="2" s="1"/>
  <c r="F699" i="2"/>
  <c r="G699" i="2"/>
  <c r="H699" i="2"/>
  <c r="J699" i="2" s="1"/>
  <c r="F707" i="2"/>
  <c r="G707" i="2"/>
  <c r="H707" i="2"/>
  <c r="J707" i="2" s="1"/>
  <c r="F706" i="2"/>
  <c r="G706" i="2"/>
  <c r="H706" i="2"/>
  <c r="J706" i="2" s="1"/>
  <c r="F705" i="2"/>
  <c r="G705" i="2"/>
  <c r="H705" i="2"/>
  <c r="J705" i="2" s="1"/>
  <c r="F704" i="2"/>
  <c r="G704" i="2"/>
  <c r="H704" i="2"/>
  <c r="J704" i="2" s="1"/>
  <c r="F709" i="2"/>
  <c r="G709" i="2"/>
  <c r="H709" i="2"/>
  <c r="J709" i="2" s="1"/>
  <c r="F708" i="2"/>
  <c r="G708" i="2"/>
  <c r="H708" i="2"/>
  <c r="J708" i="2" s="1"/>
  <c r="F714" i="2"/>
  <c r="G714" i="2"/>
  <c r="H714" i="2"/>
  <c r="J714" i="2" s="1"/>
  <c r="F716" i="2"/>
  <c r="G716" i="2"/>
  <c r="H716" i="2"/>
  <c r="J716" i="2" s="1"/>
  <c r="F712" i="2"/>
  <c r="G712" i="2"/>
  <c r="H712" i="2"/>
  <c r="J712" i="2" s="1"/>
  <c r="F717" i="2"/>
  <c r="G717" i="2"/>
  <c r="H717" i="2"/>
  <c r="J717" i="2" s="1"/>
  <c r="F715" i="2"/>
  <c r="G715" i="2"/>
  <c r="H715" i="2"/>
  <c r="J715" i="2" s="1"/>
  <c r="F718" i="2"/>
  <c r="G718" i="2"/>
  <c r="H718" i="2"/>
  <c r="J718" i="2" s="1"/>
  <c r="F713" i="2"/>
  <c r="G713" i="2"/>
  <c r="H713" i="2"/>
  <c r="J713" i="2" s="1"/>
  <c r="F710" i="2"/>
  <c r="G710" i="2"/>
  <c r="H710" i="2"/>
  <c r="J710" i="2" s="1"/>
  <c r="F711" i="2"/>
  <c r="G711" i="2"/>
  <c r="H711" i="2"/>
  <c r="J711" i="2" s="1"/>
  <c r="F722" i="2"/>
  <c r="G722" i="2"/>
  <c r="H722" i="2"/>
  <c r="J722" i="2" s="1"/>
  <c r="F869" i="2"/>
  <c r="G869" i="2"/>
  <c r="H869" i="2"/>
  <c r="J869" i="2" s="1"/>
  <c r="F870" i="2"/>
  <c r="G870" i="2"/>
  <c r="H870" i="2"/>
  <c r="J870" i="2" s="1"/>
  <c r="F871" i="2"/>
  <c r="G871" i="2"/>
  <c r="H871" i="2"/>
  <c r="J871" i="2" s="1"/>
  <c r="F872" i="2"/>
  <c r="G872" i="2"/>
  <c r="H872" i="2"/>
  <c r="J872" i="2" s="1"/>
  <c r="F873" i="2"/>
  <c r="G873" i="2"/>
  <c r="H873" i="2"/>
  <c r="J873" i="2" s="1"/>
  <c r="F874" i="2"/>
  <c r="G874" i="2"/>
  <c r="H874" i="2"/>
  <c r="J874" i="2" s="1"/>
  <c r="F875" i="2"/>
  <c r="G875" i="2"/>
  <c r="H875" i="2"/>
  <c r="J875" i="2" s="1"/>
  <c r="F876" i="2"/>
  <c r="G876" i="2"/>
  <c r="H876" i="2"/>
  <c r="J876" i="2" s="1"/>
  <c r="F971" i="2"/>
  <c r="G971" i="2"/>
  <c r="H971" i="2"/>
  <c r="J971" i="2" s="1"/>
  <c r="F889" i="2"/>
  <c r="G889" i="2"/>
  <c r="H889" i="2"/>
  <c r="J889" i="2" s="1"/>
  <c r="F972" i="2"/>
  <c r="G972" i="2"/>
  <c r="H972" i="2"/>
  <c r="J972" i="2" s="1"/>
  <c r="F890" i="2"/>
  <c r="G890" i="2"/>
  <c r="H890" i="2"/>
  <c r="J890" i="2" s="1"/>
  <c r="F723" i="2"/>
  <c r="G723" i="2"/>
  <c r="H723" i="2"/>
  <c r="J723" i="2" s="1"/>
  <c r="F1028" i="2"/>
  <c r="G1028" i="2"/>
  <c r="H1028" i="2"/>
  <c r="J1028" i="2" s="1"/>
  <c r="F961" i="2"/>
  <c r="G961" i="2"/>
  <c r="H961" i="2"/>
  <c r="J961" i="2" s="1"/>
  <c r="F891" i="2"/>
  <c r="G891" i="2"/>
  <c r="H891" i="2"/>
  <c r="J891" i="2" s="1"/>
  <c r="F724" i="2"/>
  <c r="G724" i="2"/>
  <c r="H724" i="2"/>
  <c r="J724" i="2" s="1"/>
  <c r="F892" i="2"/>
  <c r="G892" i="2"/>
  <c r="H892" i="2"/>
  <c r="J892" i="2" s="1"/>
  <c r="F1021" i="2"/>
  <c r="G1021" i="2"/>
  <c r="H1021" i="2"/>
  <c r="J1021" i="2" s="1"/>
  <c r="F725" i="2"/>
  <c r="G725" i="2"/>
  <c r="H725" i="2"/>
  <c r="J725" i="2" s="1"/>
  <c r="F726" i="2"/>
  <c r="G726" i="2"/>
  <c r="H726" i="2"/>
  <c r="J726" i="2" s="1"/>
  <c r="F1029" i="2"/>
  <c r="G1029" i="2"/>
  <c r="H1029" i="2"/>
  <c r="J1029" i="2" s="1"/>
  <c r="F1030" i="2"/>
  <c r="G1030" i="2"/>
  <c r="H1030" i="2"/>
  <c r="J1030" i="2" s="1"/>
  <c r="F973" i="2"/>
  <c r="G973" i="2"/>
  <c r="H973" i="2"/>
  <c r="J973" i="2" s="1"/>
  <c r="F893" i="2"/>
  <c r="G893" i="2"/>
  <c r="H893" i="2"/>
  <c r="J893" i="2" s="1"/>
  <c r="F1031" i="2"/>
  <c r="G1031" i="2"/>
  <c r="H1031" i="2"/>
  <c r="J1031" i="2" s="1"/>
  <c r="F954" i="2"/>
  <c r="G954" i="2"/>
  <c r="H954" i="2"/>
  <c r="J954" i="2" s="1"/>
  <c r="F894" i="2"/>
  <c r="G894" i="2"/>
  <c r="H894" i="2"/>
  <c r="J894" i="2" s="1"/>
  <c r="F984" i="2"/>
  <c r="G984" i="2"/>
  <c r="H984" i="2"/>
  <c r="J984" i="2" s="1"/>
  <c r="F895" i="2"/>
  <c r="G895" i="2"/>
  <c r="H895" i="2"/>
  <c r="J895" i="2" s="1"/>
  <c r="F727" i="2"/>
  <c r="G727" i="2"/>
  <c r="H727" i="2"/>
  <c r="J727" i="2" s="1"/>
  <c r="F728" i="2"/>
  <c r="G728" i="2"/>
  <c r="H728" i="2"/>
  <c r="J728" i="2" s="1"/>
  <c r="F974" i="2"/>
  <c r="G974" i="2"/>
  <c r="H974" i="2"/>
  <c r="J974" i="2" s="1"/>
  <c r="F896" i="2"/>
  <c r="G896" i="2"/>
  <c r="H896" i="2"/>
  <c r="J896" i="2" s="1"/>
  <c r="F985" i="2"/>
  <c r="G985" i="2"/>
  <c r="H985" i="2"/>
  <c r="J985" i="2" s="1"/>
  <c r="F897" i="2"/>
  <c r="G897" i="2"/>
  <c r="H897" i="2"/>
  <c r="J897" i="2" s="1"/>
  <c r="F1032" i="2"/>
  <c r="G1032" i="2"/>
  <c r="H1032" i="2"/>
  <c r="J1032" i="2" s="1"/>
  <c r="F966" i="2"/>
  <c r="G966" i="2"/>
  <c r="H966" i="2"/>
  <c r="J966" i="2" s="1"/>
  <c r="F955" i="2"/>
  <c r="G955" i="2"/>
  <c r="H955" i="2"/>
  <c r="J955" i="2" s="1"/>
  <c r="F898" i="2"/>
  <c r="G898" i="2"/>
  <c r="H898" i="2"/>
  <c r="J898" i="2" s="1"/>
  <c r="F729" i="2"/>
  <c r="G729" i="2"/>
  <c r="H729" i="2"/>
  <c r="J729" i="2" s="1"/>
  <c r="F962" i="2"/>
  <c r="G962" i="2"/>
  <c r="H962" i="2"/>
  <c r="J962" i="2" s="1"/>
  <c r="F899" i="2"/>
  <c r="G899" i="2"/>
  <c r="H899" i="2"/>
  <c r="J899" i="2" s="1"/>
  <c r="F730" i="2"/>
  <c r="G730" i="2"/>
  <c r="H730" i="2"/>
  <c r="J730" i="2" s="1"/>
  <c r="F900" i="2"/>
  <c r="G900" i="2"/>
  <c r="H900" i="2"/>
  <c r="J900" i="2" s="1"/>
  <c r="F1022" i="2"/>
  <c r="G1022" i="2"/>
  <c r="H1022" i="2"/>
  <c r="J1022" i="2" s="1"/>
  <c r="F1033" i="2"/>
  <c r="G1033" i="2"/>
  <c r="H1033" i="2"/>
  <c r="J1033" i="2" s="1"/>
  <c r="F731" i="2"/>
  <c r="G731" i="2"/>
  <c r="H731" i="2"/>
  <c r="J731" i="2" s="1"/>
  <c r="F732" i="2"/>
  <c r="G732" i="2"/>
  <c r="H732" i="2"/>
  <c r="J732" i="2" s="1"/>
  <c r="F986" i="2"/>
  <c r="G986" i="2"/>
  <c r="H986" i="2"/>
  <c r="J986" i="2" s="1"/>
  <c r="F901" i="2"/>
  <c r="G901" i="2"/>
  <c r="H901" i="2"/>
  <c r="J901" i="2" s="1"/>
  <c r="F956" i="2"/>
  <c r="G956" i="2"/>
  <c r="H956" i="2"/>
  <c r="J956" i="2" s="1"/>
  <c r="F902" i="2"/>
  <c r="G902" i="2"/>
  <c r="H902" i="2"/>
  <c r="J902" i="2" s="1"/>
  <c r="F987" i="2"/>
  <c r="G987" i="2"/>
  <c r="H987" i="2"/>
  <c r="J987" i="2" s="1"/>
  <c r="F903" i="2"/>
  <c r="G903" i="2"/>
  <c r="H903" i="2"/>
  <c r="J903" i="2" s="1"/>
  <c r="F967" i="2"/>
  <c r="G967" i="2"/>
  <c r="H967" i="2"/>
  <c r="J967" i="2" s="1"/>
  <c r="F733" i="2"/>
  <c r="G733" i="2"/>
  <c r="H733" i="2"/>
  <c r="J733" i="2" s="1"/>
  <c r="F734" i="2"/>
  <c r="G734" i="2"/>
  <c r="H734" i="2"/>
  <c r="J734" i="2" s="1"/>
  <c r="F735" i="2"/>
  <c r="G735" i="2"/>
  <c r="H735" i="2"/>
  <c r="J735" i="2" s="1"/>
  <c r="F957" i="2"/>
  <c r="G957" i="2"/>
  <c r="H957" i="2"/>
  <c r="J957" i="2" s="1"/>
  <c r="F904" i="2"/>
  <c r="G904" i="2"/>
  <c r="H904" i="2"/>
  <c r="J904" i="2" s="1"/>
  <c r="F1034" i="2"/>
  <c r="G1034" i="2"/>
  <c r="H1034" i="2"/>
  <c r="J1034" i="2" s="1"/>
  <c r="F1035" i="2"/>
  <c r="G1035" i="2"/>
  <c r="H1035" i="2"/>
  <c r="J1035" i="2" s="1"/>
  <c r="F736" i="2"/>
  <c r="G736" i="2"/>
  <c r="H736" i="2"/>
  <c r="J736" i="2" s="1"/>
  <c r="F1036" i="2"/>
  <c r="G1036" i="2"/>
  <c r="H1036" i="2"/>
  <c r="J1036" i="2" s="1"/>
  <c r="F737" i="2"/>
  <c r="G737" i="2"/>
  <c r="H737" i="2"/>
  <c r="J737" i="2" s="1"/>
  <c r="F1037" i="2"/>
  <c r="G1037" i="2"/>
  <c r="H1037" i="2"/>
  <c r="J1037" i="2" s="1"/>
  <c r="F988" i="2"/>
  <c r="G988" i="2"/>
  <c r="H988" i="2"/>
  <c r="J988" i="2" s="1"/>
  <c r="F905" i="2"/>
  <c r="G905" i="2"/>
  <c r="H905" i="2"/>
  <c r="J905" i="2" s="1"/>
  <c r="F738" i="2"/>
  <c r="G738" i="2"/>
  <c r="H738" i="2"/>
  <c r="J738" i="2" s="1"/>
  <c r="F739" i="2"/>
  <c r="G739" i="2"/>
  <c r="H739" i="2"/>
  <c r="J739" i="2" s="1"/>
  <c r="F1038" i="2"/>
  <c r="G1038" i="2"/>
  <c r="H1038" i="2"/>
  <c r="J1038" i="2" s="1"/>
  <c r="F740" i="2"/>
  <c r="G740" i="2"/>
  <c r="H740" i="2"/>
  <c r="J740" i="2" s="1"/>
  <c r="F1039" i="2"/>
  <c r="G1039" i="2"/>
  <c r="H1039" i="2"/>
  <c r="J1039" i="2" s="1"/>
  <c r="F1040" i="2"/>
  <c r="G1040" i="2"/>
  <c r="H1040" i="2"/>
  <c r="J1040" i="2" s="1"/>
  <c r="F741" i="2"/>
  <c r="G741" i="2"/>
  <c r="H741" i="2"/>
  <c r="J741" i="2" s="1"/>
  <c r="F1041" i="2"/>
  <c r="G1041" i="2"/>
  <c r="H1041" i="2"/>
  <c r="J1041" i="2" s="1"/>
  <c r="F742" i="2"/>
  <c r="G742" i="2"/>
  <c r="H742" i="2"/>
  <c r="J742" i="2" s="1"/>
  <c r="F975" i="2"/>
  <c r="G975" i="2"/>
  <c r="H975" i="2"/>
  <c r="J975" i="2" s="1"/>
  <c r="F906" i="2"/>
  <c r="G906" i="2"/>
  <c r="H906" i="2"/>
  <c r="J906" i="2" s="1"/>
  <c r="F743" i="2"/>
  <c r="G743" i="2"/>
  <c r="H743" i="2"/>
  <c r="J743" i="2" s="1"/>
  <c r="F907" i="2"/>
  <c r="G907" i="2"/>
  <c r="H907" i="2"/>
  <c r="J907" i="2" s="1"/>
  <c r="F1027" i="2"/>
  <c r="G1027" i="2"/>
  <c r="H1027" i="2"/>
  <c r="J1027" i="2" s="1"/>
  <c r="F908" i="2"/>
  <c r="G908" i="2"/>
  <c r="H908" i="2"/>
  <c r="J908" i="2" s="1"/>
  <c r="F968" i="2"/>
  <c r="G968" i="2"/>
  <c r="H968" i="2"/>
  <c r="J968" i="2" s="1"/>
  <c r="F744" i="2"/>
  <c r="G744" i="2"/>
  <c r="H744" i="2"/>
  <c r="J744" i="2" s="1"/>
  <c r="F976" i="2"/>
  <c r="G976" i="2"/>
  <c r="H976" i="2"/>
  <c r="J976" i="2" s="1"/>
  <c r="F909" i="2"/>
  <c r="G909" i="2"/>
  <c r="H909" i="2"/>
  <c r="J909" i="2" s="1"/>
  <c r="F745" i="2"/>
  <c r="G745" i="2"/>
  <c r="H745" i="2"/>
  <c r="J745" i="2" s="1"/>
  <c r="F989" i="2"/>
  <c r="G989" i="2"/>
  <c r="H989" i="2"/>
  <c r="J989" i="2" s="1"/>
  <c r="F910" i="2"/>
  <c r="G910" i="2"/>
  <c r="H910" i="2"/>
  <c r="J910" i="2" s="1"/>
  <c r="F746" i="2"/>
  <c r="G746" i="2"/>
  <c r="H746" i="2"/>
  <c r="J746" i="2" s="1"/>
  <c r="F990" i="2"/>
  <c r="G990" i="2"/>
  <c r="H990" i="2"/>
  <c r="J990" i="2" s="1"/>
  <c r="F911" i="2"/>
  <c r="G911" i="2"/>
  <c r="H911" i="2"/>
  <c r="J911" i="2" s="1"/>
  <c r="F747" i="2"/>
  <c r="G747" i="2"/>
  <c r="H747" i="2"/>
  <c r="J747" i="2" s="1"/>
  <c r="F991" i="2"/>
  <c r="G991" i="2"/>
  <c r="H991" i="2"/>
  <c r="J991" i="2" s="1"/>
  <c r="F912" i="2"/>
  <c r="G912" i="2"/>
  <c r="H912" i="2"/>
  <c r="J912" i="2" s="1"/>
  <c r="F748" i="2"/>
  <c r="G748" i="2"/>
  <c r="H748" i="2"/>
  <c r="J748" i="2" s="1"/>
  <c r="F749" i="2"/>
  <c r="G749" i="2"/>
  <c r="H749" i="2"/>
  <c r="J749" i="2" s="1"/>
  <c r="F958" i="2"/>
  <c r="G958" i="2"/>
  <c r="H958" i="2"/>
  <c r="J958" i="2" s="1"/>
  <c r="F913" i="2"/>
  <c r="G913" i="2"/>
  <c r="H913" i="2"/>
  <c r="J913" i="2" s="1"/>
  <c r="F963" i="2"/>
  <c r="G963" i="2"/>
  <c r="H963" i="2"/>
  <c r="J963" i="2" s="1"/>
  <c r="F992" i="2"/>
  <c r="G992" i="2"/>
  <c r="H992" i="2"/>
  <c r="J992" i="2" s="1"/>
  <c r="F914" i="2"/>
  <c r="G914" i="2"/>
  <c r="H914" i="2"/>
  <c r="J914" i="2" s="1"/>
  <c r="F750" i="2"/>
  <c r="G750" i="2"/>
  <c r="H750" i="2"/>
  <c r="J750" i="2" s="1"/>
  <c r="F915" i="2"/>
  <c r="G915" i="2"/>
  <c r="H915" i="2"/>
  <c r="J915" i="2" s="1"/>
  <c r="F1023" i="2"/>
  <c r="G1023" i="2"/>
  <c r="H1023" i="2"/>
  <c r="J1023" i="2" s="1"/>
  <c r="F977" i="2"/>
  <c r="G977" i="2"/>
  <c r="H977" i="2"/>
  <c r="J977" i="2" s="1"/>
  <c r="F916" i="2"/>
  <c r="G916" i="2"/>
  <c r="H916" i="2"/>
  <c r="J916" i="2" s="1"/>
  <c r="F751" i="2"/>
  <c r="G751" i="2"/>
  <c r="H751" i="2"/>
  <c r="J751" i="2" s="1"/>
  <c r="F993" i="2"/>
  <c r="G993" i="2"/>
  <c r="H993" i="2"/>
  <c r="J993" i="2" s="1"/>
  <c r="F917" i="2"/>
  <c r="G917" i="2"/>
  <c r="H917" i="2"/>
  <c r="J917" i="2" s="1"/>
  <c r="F752" i="2"/>
  <c r="G752" i="2"/>
  <c r="H752" i="2"/>
  <c r="J752" i="2" s="1"/>
  <c r="F918" i="2"/>
  <c r="G918" i="2"/>
  <c r="H918" i="2"/>
  <c r="J918" i="2" s="1"/>
  <c r="F994" i="2"/>
  <c r="G994" i="2"/>
  <c r="H994" i="2"/>
  <c r="J994" i="2" s="1"/>
  <c r="F753" i="2"/>
  <c r="G753" i="2"/>
  <c r="H753" i="2"/>
  <c r="J753" i="2" s="1"/>
  <c r="F995" i="2"/>
  <c r="G995" i="2"/>
  <c r="H995" i="2"/>
  <c r="J995" i="2" s="1"/>
  <c r="F919" i="2"/>
  <c r="G919" i="2"/>
  <c r="H919" i="2"/>
  <c r="J919" i="2" s="1"/>
  <c r="F754" i="2"/>
  <c r="G754" i="2"/>
  <c r="H754" i="2"/>
  <c r="J754" i="2" s="1"/>
  <c r="F996" i="2"/>
  <c r="G996" i="2"/>
  <c r="H996" i="2"/>
  <c r="J996" i="2" s="1"/>
  <c r="F920" i="2"/>
  <c r="G920" i="2"/>
  <c r="H920" i="2"/>
  <c r="J920" i="2" s="1"/>
  <c r="F997" i="2"/>
  <c r="G997" i="2"/>
  <c r="H997" i="2"/>
  <c r="J997" i="2" s="1"/>
  <c r="F921" i="2"/>
  <c r="G921" i="2"/>
  <c r="H921" i="2"/>
  <c r="J921" i="2" s="1"/>
  <c r="F922" i="2"/>
  <c r="G922" i="2"/>
  <c r="H922" i="2"/>
  <c r="J922" i="2" s="1"/>
  <c r="F1024" i="2"/>
  <c r="G1024" i="2"/>
  <c r="H1024" i="2"/>
  <c r="J1024" i="2" s="1"/>
  <c r="F998" i="2"/>
  <c r="G998" i="2"/>
  <c r="H998" i="2"/>
  <c r="J998" i="2" s="1"/>
  <c r="F923" i="2"/>
  <c r="G923" i="2"/>
  <c r="H923" i="2"/>
  <c r="J923" i="2" s="1"/>
  <c r="F1042" i="2"/>
  <c r="G1042" i="2"/>
  <c r="H1042" i="2"/>
  <c r="J1042" i="2" s="1"/>
  <c r="F1043" i="2"/>
  <c r="G1043" i="2"/>
  <c r="H1043" i="2"/>
  <c r="J1043" i="2" s="1"/>
  <c r="F969" i="2"/>
  <c r="G969" i="2"/>
  <c r="H969" i="2"/>
  <c r="J969" i="2" s="1"/>
  <c r="F999" i="2"/>
  <c r="G999" i="2"/>
  <c r="H999" i="2"/>
  <c r="J999" i="2" s="1"/>
  <c r="F924" i="2"/>
  <c r="G924" i="2"/>
  <c r="H924" i="2"/>
  <c r="J924" i="2" s="1"/>
  <c r="F755" i="2"/>
  <c r="G755" i="2"/>
  <c r="H755" i="2"/>
  <c r="J755" i="2" s="1"/>
  <c r="F756" i="2"/>
  <c r="G756" i="2"/>
  <c r="H756" i="2"/>
  <c r="J756" i="2" s="1"/>
  <c r="F1000" i="2"/>
  <c r="G1000" i="2"/>
  <c r="H1000" i="2"/>
  <c r="J1000" i="2" s="1"/>
  <c r="F925" i="2"/>
  <c r="G925" i="2"/>
  <c r="H925" i="2"/>
  <c r="J925" i="2" s="1"/>
  <c r="F757" i="2"/>
  <c r="G757" i="2"/>
  <c r="H757" i="2"/>
  <c r="J757" i="2" s="1"/>
  <c r="F1001" i="2"/>
  <c r="G1001" i="2"/>
  <c r="H1001" i="2"/>
  <c r="J1001" i="2" s="1"/>
  <c r="F926" i="2"/>
  <c r="G926" i="2"/>
  <c r="H926" i="2"/>
  <c r="J926" i="2" s="1"/>
  <c r="F964" i="2"/>
  <c r="G964" i="2"/>
  <c r="H964" i="2"/>
  <c r="J964" i="2" s="1"/>
  <c r="F927" i="2"/>
  <c r="G927" i="2"/>
  <c r="H927" i="2"/>
  <c r="J927" i="2" s="1"/>
  <c r="F758" i="2"/>
  <c r="G758" i="2"/>
  <c r="H758" i="2"/>
  <c r="J758" i="2" s="1"/>
  <c r="F1002" i="2"/>
  <c r="G1002" i="2"/>
  <c r="H1002" i="2"/>
  <c r="J1002" i="2" s="1"/>
  <c r="F928" i="2"/>
  <c r="G928" i="2"/>
  <c r="H928" i="2"/>
  <c r="J928" i="2" s="1"/>
  <c r="F759" i="2"/>
  <c r="G759" i="2"/>
  <c r="H759" i="2"/>
  <c r="J759" i="2" s="1"/>
  <c r="F760" i="2"/>
  <c r="G760" i="2"/>
  <c r="H760" i="2"/>
  <c r="J760" i="2" s="1"/>
  <c r="F1003" i="2"/>
  <c r="G1003" i="2"/>
  <c r="H1003" i="2"/>
  <c r="J1003" i="2" s="1"/>
  <c r="F929" i="2"/>
  <c r="G929" i="2"/>
  <c r="H929" i="2"/>
  <c r="J929" i="2" s="1"/>
  <c r="F1004" i="2"/>
  <c r="G1004" i="2"/>
  <c r="H1004" i="2"/>
  <c r="J1004" i="2" s="1"/>
  <c r="F930" i="2"/>
  <c r="G930" i="2"/>
  <c r="H930" i="2"/>
  <c r="J930" i="2" s="1"/>
  <c r="F761" i="2"/>
  <c r="G761" i="2"/>
  <c r="H761" i="2"/>
  <c r="J761" i="2" s="1"/>
  <c r="F1005" i="2"/>
  <c r="G1005" i="2"/>
  <c r="H1005" i="2"/>
  <c r="J1005" i="2" s="1"/>
  <c r="F931" i="2"/>
  <c r="G931" i="2"/>
  <c r="H931" i="2"/>
  <c r="J931" i="2" s="1"/>
  <c r="F959" i="2"/>
  <c r="G959" i="2"/>
  <c r="H959" i="2"/>
  <c r="J959" i="2" s="1"/>
  <c r="F932" i="2"/>
  <c r="G932" i="2"/>
  <c r="H932" i="2"/>
  <c r="J932" i="2" s="1"/>
  <c r="F933" i="2"/>
  <c r="G933" i="2"/>
  <c r="H933" i="2"/>
  <c r="J933" i="2" s="1"/>
  <c r="F762" i="2"/>
  <c r="G762" i="2"/>
  <c r="H762" i="2"/>
  <c r="J762" i="2" s="1"/>
  <c r="F763" i="2"/>
  <c r="G763" i="2"/>
  <c r="H763" i="2"/>
  <c r="J763" i="2" s="1"/>
  <c r="F1006" i="2"/>
  <c r="G1006" i="2"/>
  <c r="H1006" i="2"/>
  <c r="J1006" i="2" s="1"/>
  <c r="F934" i="2"/>
  <c r="G934" i="2"/>
  <c r="H934" i="2"/>
  <c r="J934" i="2" s="1"/>
  <c r="F764" i="2"/>
  <c r="G764" i="2"/>
  <c r="H764" i="2"/>
  <c r="J764" i="2" s="1"/>
  <c r="F1007" i="2"/>
  <c r="G1007" i="2"/>
  <c r="H1007" i="2"/>
  <c r="J1007" i="2" s="1"/>
  <c r="F935" i="2"/>
  <c r="G935" i="2"/>
  <c r="H935" i="2"/>
  <c r="J935" i="2" s="1"/>
  <c r="F1008" i="2"/>
  <c r="G1008" i="2"/>
  <c r="H1008" i="2"/>
  <c r="J1008" i="2" s="1"/>
  <c r="F936" i="2"/>
  <c r="G936" i="2"/>
  <c r="H936" i="2"/>
  <c r="J936" i="2" s="1"/>
  <c r="F978" i="2"/>
  <c r="G978" i="2"/>
  <c r="H978" i="2"/>
  <c r="J978" i="2" s="1"/>
  <c r="F937" i="2"/>
  <c r="G937" i="2"/>
  <c r="H937" i="2"/>
  <c r="J937" i="2" s="1"/>
  <c r="F938" i="2"/>
  <c r="G938" i="2"/>
  <c r="H938" i="2"/>
  <c r="J938" i="2" s="1"/>
  <c r="F979" i="2"/>
  <c r="G979" i="2"/>
  <c r="H979" i="2"/>
  <c r="J979" i="2" s="1"/>
  <c r="F939" i="2"/>
  <c r="G939" i="2"/>
  <c r="H939" i="2"/>
  <c r="J939" i="2" s="1"/>
  <c r="F980" i="2"/>
  <c r="G980" i="2"/>
  <c r="H980" i="2"/>
  <c r="J980" i="2" s="1"/>
  <c r="F765" i="2"/>
  <c r="G765" i="2"/>
  <c r="H765" i="2"/>
  <c r="J765" i="2" s="1"/>
  <c r="F981" i="2"/>
  <c r="G981" i="2"/>
  <c r="H981" i="2"/>
  <c r="J981" i="2" s="1"/>
  <c r="F940" i="2"/>
  <c r="G940" i="2"/>
  <c r="H940" i="2"/>
  <c r="J940" i="2" s="1"/>
  <c r="F766" i="2"/>
  <c r="G766" i="2"/>
  <c r="H766" i="2"/>
  <c r="J766" i="2" s="1"/>
  <c r="F970" i="2"/>
  <c r="G970" i="2"/>
  <c r="H970" i="2"/>
  <c r="J970" i="2" s="1"/>
  <c r="F960" i="2"/>
  <c r="G960" i="2"/>
  <c r="H960" i="2"/>
  <c r="J960" i="2" s="1"/>
  <c r="F941" i="2"/>
  <c r="G941" i="2"/>
  <c r="H941" i="2"/>
  <c r="J941" i="2" s="1"/>
  <c r="F965" i="2"/>
  <c r="G965" i="2"/>
  <c r="H965" i="2"/>
  <c r="J965" i="2" s="1"/>
  <c r="F1009" i="2"/>
  <c r="G1009" i="2"/>
  <c r="H1009" i="2"/>
  <c r="J1009" i="2" s="1"/>
  <c r="F942" i="2"/>
  <c r="G942" i="2"/>
  <c r="H942" i="2"/>
  <c r="J942" i="2" s="1"/>
  <c r="F1010" i="2"/>
  <c r="G1010" i="2"/>
  <c r="H1010" i="2"/>
  <c r="J1010" i="2" s="1"/>
  <c r="F943" i="2"/>
  <c r="G943" i="2"/>
  <c r="H943" i="2"/>
  <c r="J943" i="2" s="1"/>
  <c r="F767" i="2"/>
  <c r="G767" i="2"/>
  <c r="H767" i="2"/>
  <c r="J767" i="2" s="1"/>
  <c r="F1011" i="2"/>
  <c r="G1011" i="2"/>
  <c r="H1011" i="2"/>
  <c r="J1011" i="2" s="1"/>
  <c r="F944" i="2"/>
  <c r="G944" i="2"/>
  <c r="H944" i="2"/>
  <c r="J944" i="2" s="1"/>
  <c r="F945" i="2"/>
  <c r="G945" i="2"/>
  <c r="H945" i="2"/>
  <c r="J945" i="2" s="1"/>
  <c r="F1025" i="2"/>
  <c r="G1025" i="2"/>
  <c r="H1025" i="2"/>
  <c r="J1025" i="2" s="1"/>
  <c r="F1012" i="2"/>
  <c r="G1012" i="2"/>
  <c r="H1012" i="2"/>
  <c r="J1012" i="2" s="1"/>
  <c r="F946" i="2"/>
  <c r="G946" i="2"/>
  <c r="H946" i="2"/>
  <c r="J946" i="2" s="1"/>
  <c r="F768" i="2"/>
  <c r="G768" i="2"/>
  <c r="H768" i="2"/>
  <c r="J768" i="2" s="1"/>
  <c r="F1013" i="2"/>
  <c r="G1013" i="2"/>
  <c r="H1013" i="2"/>
  <c r="J1013" i="2" s="1"/>
  <c r="F947" i="2"/>
  <c r="G947" i="2"/>
  <c r="H947" i="2"/>
  <c r="J947" i="2" s="1"/>
  <c r="F769" i="2"/>
  <c r="G769" i="2"/>
  <c r="H769" i="2"/>
  <c r="J769" i="2" s="1"/>
  <c r="F1014" i="2"/>
  <c r="G1014" i="2"/>
  <c r="H1014" i="2"/>
  <c r="J1014" i="2" s="1"/>
  <c r="F948" i="2"/>
  <c r="G948" i="2"/>
  <c r="H948" i="2"/>
  <c r="J948" i="2" s="1"/>
  <c r="F982" i="2"/>
  <c r="G982" i="2"/>
  <c r="H982" i="2"/>
  <c r="J982" i="2" s="1"/>
  <c r="F983" i="2"/>
  <c r="G983" i="2"/>
  <c r="H983" i="2"/>
  <c r="J983" i="2" s="1"/>
  <c r="F1026" i="2"/>
  <c r="G1026" i="2"/>
  <c r="H1026" i="2"/>
  <c r="J1026" i="2" s="1"/>
  <c r="F1020" i="2"/>
  <c r="G1020" i="2"/>
  <c r="H1020" i="2"/>
  <c r="J1020" i="2" s="1"/>
  <c r="F1015" i="2"/>
  <c r="G1015" i="2"/>
  <c r="H1015" i="2"/>
  <c r="J1015" i="2" s="1"/>
  <c r="F949" i="2"/>
  <c r="G949" i="2"/>
  <c r="H949" i="2"/>
  <c r="J949" i="2" s="1"/>
  <c r="F1016" i="2"/>
  <c r="G1016" i="2"/>
  <c r="H1016" i="2"/>
  <c r="J1016" i="2" s="1"/>
  <c r="F950" i="2"/>
  <c r="G950" i="2"/>
  <c r="H950" i="2"/>
  <c r="J950" i="2" s="1"/>
  <c r="F1045" i="2"/>
  <c r="G1045" i="2"/>
  <c r="H1045" i="2"/>
  <c r="J1045" i="2" s="1"/>
  <c r="F1058" i="2"/>
  <c r="G1058" i="2"/>
  <c r="H1058" i="2"/>
  <c r="J1058" i="2" s="1"/>
  <c r="F1054" i="2"/>
  <c r="G1054" i="2"/>
  <c r="H1054" i="2"/>
  <c r="J1054" i="2" s="1"/>
  <c r="F1051" i="2"/>
  <c r="G1051" i="2"/>
  <c r="H1051" i="2"/>
  <c r="J1051" i="2" s="1"/>
  <c r="F1048" i="2"/>
  <c r="G1048" i="2"/>
  <c r="H1048" i="2"/>
  <c r="J1048" i="2" s="1"/>
  <c r="F1017" i="2"/>
  <c r="G1017" i="2"/>
  <c r="H1017" i="2"/>
  <c r="J1017" i="2" s="1"/>
  <c r="F951" i="2"/>
  <c r="G951" i="2"/>
  <c r="H951" i="2"/>
  <c r="J951" i="2" s="1"/>
  <c r="F770" i="2"/>
  <c r="G770" i="2"/>
  <c r="H770" i="2"/>
  <c r="J770" i="2" s="1"/>
  <c r="F848" i="2"/>
  <c r="G848" i="2"/>
  <c r="H848" i="2"/>
  <c r="J848" i="2" s="1"/>
  <c r="F771" i="2"/>
  <c r="G771" i="2"/>
  <c r="H771" i="2"/>
  <c r="J771" i="2" s="1"/>
  <c r="F862" i="2"/>
  <c r="G862" i="2"/>
  <c r="H862" i="2"/>
  <c r="J862" i="2" s="1"/>
  <c r="F772" i="2"/>
  <c r="G772" i="2"/>
  <c r="H772" i="2"/>
  <c r="J772" i="2" s="1"/>
  <c r="F773" i="2"/>
  <c r="G773" i="2"/>
  <c r="H773" i="2"/>
  <c r="J773" i="2" s="1"/>
  <c r="F882" i="2"/>
  <c r="G882" i="2"/>
  <c r="H882" i="2"/>
  <c r="J882" i="2" s="1"/>
  <c r="F774" i="2"/>
  <c r="G774" i="2"/>
  <c r="H774" i="2"/>
  <c r="J774" i="2" s="1"/>
  <c r="F883" i="2"/>
  <c r="G883" i="2"/>
  <c r="H883" i="2"/>
  <c r="J883" i="2" s="1"/>
  <c r="F775" i="2"/>
  <c r="G775" i="2"/>
  <c r="H775" i="2"/>
  <c r="J775" i="2" s="1"/>
  <c r="F863" i="2"/>
  <c r="G863" i="2"/>
  <c r="H863" i="2"/>
  <c r="J863" i="2" s="1"/>
  <c r="F776" i="2"/>
  <c r="G776" i="2"/>
  <c r="H776" i="2"/>
  <c r="J776" i="2" s="1"/>
  <c r="F777" i="2"/>
  <c r="G777" i="2"/>
  <c r="H777" i="2"/>
  <c r="J777" i="2" s="1"/>
  <c r="F778" i="2"/>
  <c r="G778" i="2"/>
  <c r="H778" i="2"/>
  <c r="J778" i="2" s="1"/>
  <c r="F849" i="2"/>
  <c r="G849" i="2"/>
  <c r="H849" i="2"/>
  <c r="J849" i="2" s="1"/>
  <c r="F779" i="2"/>
  <c r="G779" i="2"/>
  <c r="H779" i="2"/>
  <c r="J779" i="2" s="1"/>
  <c r="F864" i="2"/>
  <c r="G864" i="2"/>
  <c r="H864" i="2"/>
  <c r="J864" i="2" s="1"/>
  <c r="F780" i="2"/>
  <c r="G780" i="2"/>
  <c r="H780" i="2"/>
  <c r="J780" i="2" s="1"/>
  <c r="F781" i="2"/>
  <c r="G781" i="2"/>
  <c r="H781" i="2"/>
  <c r="J781" i="2" s="1"/>
  <c r="F850" i="2"/>
  <c r="G850" i="2"/>
  <c r="H850" i="2"/>
  <c r="J850" i="2" s="1"/>
  <c r="F782" i="2"/>
  <c r="G782" i="2"/>
  <c r="H782" i="2"/>
  <c r="J782" i="2" s="1"/>
  <c r="F783" i="2"/>
  <c r="G783" i="2"/>
  <c r="H783" i="2"/>
  <c r="J783" i="2" s="1"/>
  <c r="F784" i="2"/>
  <c r="G784" i="2"/>
  <c r="H784" i="2"/>
  <c r="J784" i="2" s="1"/>
  <c r="F851" i="2"/>
  <c r="G851" i="2"/>
  <c r="H851" i="2"/>
  <c r="J851" i="2" s="1"/>
  <c r="F785" i="2"/>
  <c r="G785" i="2"/>
  <c r="H785" i="2"/>
  <c r="J785" i="2" s="1"/>
  <c r="F786" i="2"/>
  <c r="G786" i="2"/>
  <c r="H786" i="2"/>
  <c r="J786" i="2" s="1"/>
  <c r="F852" i="2"/>
  <c r="G852" i="2"/>
  <c r="H852" i="2"/>
  <c r="J852" i="2" s="1"/>
  <c r="F787" i="2"/>
  <c r="G787" i="2"/>
  <c r="H787" i="2"/>
  <c r="J787" i="2" s="1"/>
  <c r="F788" i="2"/>
  <c r="G788" i="2"/>
  <c r="H788" i="2"/>
  <c r="J788" i="2" s="1"/>
  <c r="F789" i="2"/>
  <c r="G789" i="2"/>
  <c r="H789" i="2"/>
  <c r="J789" i="2" s="1"/>
  <c r="F865" i="2"/>
  <c r="G865" i="2"/>
  <c r="H865" i="2"/>
  <c r="J865" i="2" s="1"/>
  <c r="F790" i="2"/>
  <c r="G790" i="2"/>
  <c r="H790" i="2"/>
  <c r="J790" i="2" s="1"/>
  <c r="F791" i="2"/>
  <c r="G791" i="2"/>
  <c r="H791" i="2"/>
  <c r="J791" i="2" s="1"/>
  <c r="F792" i="2"/>
  <c r="G792" i="2"/>
  <c r="H792" i="2"/>
  <c r="J792" i="2" s="1"/>
  <c r="F793" i="2"/>
  <c r="G793" i="2"/>
  <c r="H793" i="2"/>
  <c r="J793" i="2" s="1"/>
  <c r="F866" i="2"/>
  <c r="G866" i="2"/>
  <c r="H866" i="2"/>
  <c r="J866" i="2" s="1"/>
  <c r="F794" i="2"/>
  <c r="G794" i="2"/>
  <c r="H794" i="2"/>
  <c r="J794" i="2" s="1"/>
  <c r="F795" i="2"/>
  <c r="G795" i="2"/>
  <c r="H795" i="2"/>
  <c r="J795" i="2" s="1"/>
  <c r="F884" i="2"/>
  <c r="G884" i="2"/>
  <c r="H884" i="2"/>
  <c r="J884" i="2" s="1"/>
  <c r="F796" i="2"/>
  <c r="G796" i="2"/>
  <c r="H796" i="2"/>
  <c r="J796" i="2" s="1"/>
  <c r="F885" i="2"/>
  <c r="G885" i="2"/>
  <c r="H885" i="2"/>
  <c r="J885" i="2" s="1"/>
  <c r="F797" i="2"/>
  <c r="G797" i="2"/>
  <c r="H797" i="2"/>
  <c r="J797" i="2" s="1"/>
  <c r="F798" i="2"/>
  <c r="G798" i="2"/>
  <c r="H798" i="2"/>
  <c r="J798" i="2" s="1"/>
  <c r="F867" i="2"/>
  <c r="G867" i="2"/>
  <c r="H867" i="2"/>
  <c r="J867" i="2" s="1"/>
  <c r="F799" i="2"/>
  <c r="G799" i="2"/>
  <c r="H799" i="2"/>
  <c r="J799" i="2" s="1"/>
  <c r="F886" i="2"/>
  <c r="G886" i="2"/>
  <c r="H886" i="2"/>
  <c r="J886" i="2" s="1"/>
  <c r="F800" i="2"/>
  <c r="G800" i="2"/>
  <c r="H800" i="2"/>
  <c r="J800" i="2" s="1"/>
  <c r="F853" i="2"/>
  <c r="G853" i="2"/>
  <c r="H853" i="2"/>
  <c r="J853" i="2" s="1"/>
  <c r="F801" i="2"/>
  <c r="G801" i="2"/>
  <c r="H801" i="2"/>
  <c r="J801" i="2" s="1"/>
  <c r="F868" i="2"/>
  <c r="G868" i="2"/>
  <c r="H868" i="2"/>
  <c r="J868" i="2" s="1"/>
  <c r="F802" i="2"/>
  <c r="G802" i="2"/>
  <c r="H802" i="2"/>
  <c r="J802" i="2" s="1"/>
  <c r="F803" i="2"/>
  <c r="G803" i="2"/>
  <c r="H803" i="2"/>
  <c r="J803" i="2" s="1"/>
  <c r="F854" i="2"/>
  <c r="G854" i="2"/>
  <c r="H854" i="2"/>
  <c r="J854" i="2" s="1"/>
  <c r="F804" i="2"/>
  <c r="G804" i="2"/>
  <c r="H804" i="2"/>
  <c r="J804" i="2" s="1"/>
  <c r="F855" i="2"/>
  <c r="G855" i="2"/>
  <c r="H855" i="2"/>
  <c r="J855" i="2" s="1"/>
  <c r="F805" i="2"/>
  <c r="G805" i="2"/>
  <c r="H805" i="2"/>
  <c r="J805" i="2" s="1"/>
  <c r="F806" i="2"/>
  <c r="G806" i="2"/>
  <c r="H806" i="2"/>
  <c r="J806" i="2" s="1"/>
  <c r="F887" i="2"/>
  <c r="G887" i="2"/>
  <c r="H887" i="2"/>
  <c r="J887" i="2" s="1"/>
  <c r="F807" i="2"/>
  <c r="G807" i="2"/>
  <c r="H807" i="2"/>
  <c r="J807" i="2" s="1"/>
  <c r="F808" i="2"/>
  <c r="G808" i="2"/>
  <c r="H808" i="2"/>
  <c r="J808" i="2" s="1"/>
  <c r="F809" i="2"/>
  <c r="G809" i="2"/>
  <c r="H809" i="2"/>
  <c r="J809" i="2" s="1"/>
  <c r="F856" i="2"/>
  <c r="G856" i="2"/>
  <c r="H856" i="2"/>
  <c r="J856" i="2" s="1"/>
  <c r="F810" i="2"/>
  <c r="G810" i="2"/>
  <c r="H810" i="2"/>
  <c r="J810" i="2" s="1"/>
  <c r="F811" i="2"/>
  <c r="G811" i="2"/>
  <c r="H811" i="2"/>
  <c r="J811" i="2" s="1"/>
  <c r="F812" i="2"/>
  <c r="G812" i="2"/>
  <c r="H812" i="2"/>
  <c r="J812" i="2" s="1"/>
  <c r="F813" i="2"/>
  <c r="G813" i="2"/>
  <c r="H813" i="2"/>
  <c r="J813" i="2" s="1"/>
  <c r="F857" i="2"/>
  <c r="G857" i="2"/>
  <c r="H857" i="2"/>
  <c r="J857" i="2" s="1"/>
  <c r="F814" i="2"/>
  <c r="G814" i="2"/>
  <c r="H814" i="2"/>
  <c r="J814" i="2" s="1"/>
  <c r="F815" i="2"/>
  <c r="G815" i="2"/>
  <c r="H815" i="2"/>
  <c r="J815" i="2" s="1"/>
  <c r="F858" i="2"/>
  <c r="G858" i="2"/>
  <c r="H858" i="2"/>
  <c r="J858" i="2" s="1"/>
  <c r="F816" i="2"/>
  <c r="G816" i="2"/>
  <c r="H816" i="2"/>
  <c r="J816" i="2" s="1"/>
  <c r="F817" i="2"/>
  <c r="G817" i="2"/>
  <c r="H817" i="2"/>
  <c r="J817" i="2" s="1"/>
  <c r="F818" i="2"/>
  <c r="G818" i="2"/>
  <c r="H818" i="2"/>
  <c r="J818" i="2" s="1"/>
  <c r="F859" i="2"/>
  <c r="G859" i="2"/>
  <c r="H859" i="2"/>
  <c r="J859" i="2" s="1"/>
  <c r="F819" i="2"/>
  <c r="G819" i="2"/>
  <c r="H819" i="2"/>
  <c r="J819" i="2" s="1"/>
  <c r="F820" i="2"/>
  <c r="G820" i="2"/>
  <c r="H820" i="2"/>
  <c r="J820" i="2" s="1"/>
  <c r="F821" i="2"/>
  <c r="G821" i="2"/>
  <c r="H821" i="2"/>
  <c r="J821" i="2" s="1"/>
  <c r="F822" i="2"/>
  <c r="G822" i="2"/>
  <c r="H822" i="2"/>
  <c r="J822" i="2" s="1"/>
  <c r="F823" i="2"/>
  <c r="G823" i="2"/>
  <c r="H823" i="2"/>
  <c r="J823" i="2" s="1"/>
  <c r="F860" i="2"/>
  <c r="G860" i="2"/>
  <c r="H860" i="2"/>
  <c r="J860" i="2" s="1"/>
  <c r="F824" i="2"/>
  <c r="G824" i="2"/>
  <c r="H824" i="2"/>
  <c r="J824" i="2" s="1"/>
  <c r="F825" i="2"/>
  <c r="G825" i="2"/>
  <c r="H825" i="2"/>
  <c r="J825" i="2" s="1"/>
  <c r="F888" i="2"/>
  <c r="G888" i="2"/>
  <c r="H888" i="2"/>
  <c r="J888" i="2" s="1"/>
  <c r="F826" i="2"/>
  <c r="G826" i="2"/>
  <c r="H826" i="2"/>
  <c r="J826" i="2" s="1"/>
  <c r="F827" i="2"/>
  <c r="G827" i="2"/>
  <c r="H827" i="2"/>
  <c r="J827" i="2" s="1"/>
  <c r="F828" i="2"/>
  <c r="G828" i="2"/>
  <c r="H828" i="2"/>
  <c r="J828" i="2" s="1"/>
  <c r="F829" i="2"/>
  <c r="G829" i="2"/>
  <c r="H829" i="2"/>
  <c r="J829" i="2" s="1"/>
  <c r="F830" i="2"/>
  <c r="G830" i="2"/>
  <c r="H830" i="2"/>
  <c r="J830" i="2" s="1"/>
  <c r="F861" i="2"/>
  <c r="G861" i="2"/>
  <c r="H861" i="2"/>
  <c r="J861" i="2" s="1"/>
  <c r="F831" i="2"/>
  <c r="G831" i="2"/>
  <c r="H831" i="2"/>
  <c r="J831" i="2" s="1"/>
  <c r="F832" i="2"/>
  <c r="G832" i="2"/>
  <c r="H832" i="2"/>
  <c r="J832" i="2" s="1"/>
  <c r="F833" i="2"/>
  <c r="G833" i="2"/>
  <c r="H833" i="2"/>
  <c r="J833" i="2" s="1"/>
  <c r="F834" i="2"/>
  <c r="G834" i="2"/>
  <c r="H834" i="2"/>
  <c r="J834" i="2" s="1"/>
  <c r="F835" i="2"/>
  <c r="G835" i="2"/>
  <c r="H835" i="2"/>
  <c r="J835" i="2" s="1"/>
  <c r="F1055" i="2"/>
  <c r="G1055" i="2"/>
  <c r="H1055" i="2"/>
  <c r="J1055" i="2" s="1"/>
  <c r="F1052" i="2"/>
  <c r="G1052" i="2"/>
  <c r="H1052" i="2"/>
  <c r="J1052" i="2" s="1"/>
  <c r="F1049" i="2"/>
  <c r="G1049" i="2"/>
  <c r="H1049" i="2"/>
  <c r="J1049" i="2" s="1"/>
  <c r="F1018" i="2"/>
  <c r="G1018" i="2"/>
  <c r="H1018" i="2"/>
  <c r="J1018" i="2" s="1"/>
  <c r="F952" i="2"/>
  <c r="G952" i="2"/>
  <c r="H952" i="2"/>
  <c r="J952" i="2" s="1"/>
  <c r="F1046" i="2"/>
  <c r="G1046" i="2"/>
  <c r="H1046" i="2"/>
  <c r="J1046" i="2" s="1"/>
  <c r="F881" i="2"/>
  <c r="G881" i="2"/>
  <c r="H881" i="2"/>
  <c r="J881" i="2" s="1"/>
  <c r="F836" i="2"/>
  <c r="G836" i="2"/>
  <c r="H836" i="2"/>
  <c r="J836" i="2" s="1"/>
  <c r="F837" i="2"/>
  <c r="G837" i="2"/>
  <c r="H837" i="2"/>
  <c r="J837" i="2" s="1"/>
  <c r="F838" i="2"/>
  <c r="G838" i="2"/>
  <c r="H838" i="2"/>
  <c r="J838" i="2" s="1"/>
  <c r="F839" i="2"/>
  <c r="G839" i="2"/>
  <c r="H839" i="2"/>
  <c r="J839" i="2" s="1"/>
  <c r="F840" i="2"/>
  <c r="G840" i="2"/>
  <c r="H840" i="2"/>
  <c r="J840" i="2" s="1"/>
  <c r="F841" i="2"/>
  <c r="G841" i="2"/>
  <c r="H841" i="2"/>
  <c r="J841" i="2" s="1"/>
  <c r="F1057" i="2"/>
  <c r="G1057" i="2"/>
  <c r="H1057" i="2"/>
  <c r="J1057" i="2" s="1"/>
  <c r="F842" i="2"/>
  <c r="G842" i="2"/>
  <c r="H842" i="2"/>
  <c r="J842" i="2" s="1"/>
  <c r="F843" i="2"/>
  <c r="G843" i="2"/>
  <c r="H843" i="2"/>
  <c r="J843" i="2" s="1"/>
  <c r="F844" i="2"/>
  <c r="G844" i="2"/>
  <c r="H844" i="2"/>
  <c r="J844" i="2" s="1"/>
  <c r="F845" i="2"/>
  <c r="G845" i="2"/>
  <c r="H845" i="2"/>
  <c r="J845" i="2" s="1"/>
  <c r="F1047" i="2"/>
  <c r="G1047" i="2"/>
  <c r="H1047" i="2"/>
  <c r="J1047" i="2" s="1"/>
  <c r="F1056" i="2"/>
  <c r="G1056" i="2"/>
  <c r="H1056" i="2"/>
  <c r="J1056" i="2" s="1"/>
  <c r="F1053" i="2"/>
  <c r="G1053" i="2"/>
  <c r="H1053" i="2"/>
  <c r="J1053" i="2" s="1"/>
  <c r="F1050" i="2"/>
  <c r="G1050" i="2"/>
  <c r="H1050" i="2"/>
  <c r="J1050" i="2" s="1"/>
  <c r="F1019" i="2"/>
  <c r="G1019" i="2"/>
  <c r="H1019" i="2"/>
  <c r="J1019" i="2" s="1"/>
  <c r="F953" i="2"/>
  <c r="G953" i="2"/>
  <c r="H953" i="2"/>
  <c r="J953" i="2" s="1"/>
  <c r="F846" i="2"/>
  <c r="G846" i="2"/>
  <c r="H846" i="2"/>
  <c r="J846" i="2" s="1"/>
  <c r="F847" i="2"/>
  <c r="G847" i="2"/>
  <c r="H847" i="2"/>
  <c r="J847" i="2" s="1"/>
  <c r="F1044" i="2"/>
  <c r="G1044" i="2"/>
  <c r="H1044" i="2"/>
  <c r="J1044" i="2" s="1"/>
  <c r="F877" i="2"/>
  <c r="G877" i="2"/>
  <c r="H877" i="2"/>
  <c r="J877" i="2" s="1"/>
  <c r="F878" i="2"/>
  <c r="G878" i="2"/>
  <c r="H878" i="2"/>
  <c r="J878" i="2" s="1"/>
  <c r="F879" i="2"/>
  <c r="G879" i="2"/>
  <c r="H879" i="2"/>
  <c r="J879" i="2" s="1"/>
  <c r="F880" i="2"/>
  <c r="G880" i="2"/>
  <c r="H880" i="2"/>
  <c r="J880" i="2" s="1"/>
  <c r="F1062" i="2"/>
  <c r="G1062" i="2"/>
  <c r="H1062" i="2"/>
  <c r="J1062" i="2" s="1"/>
  <c r="F1063" i="2"/>
  <c r="G1063" i="2"/>
  <c r="H1063" i="2"/>
  <c r="J1063" i="2" s="1"/>
  <c r="F1064" i="2"/>
  <c r="G1064" i="2"/>
  <c r="H1064" i="2"/>
  <c r="J1064" i="2" s="1"/>
  <c r="F1061" i="2"/>
  <c r="G1061" i="2"/>
  <c r="H1061" i="2"/>
  <c r="J1061" i="2" s="1"/>
  <c r="F1066" i="2"/>
  <c r="G1066" i="2"/>
  <c r="H1066" i="2"/>
  <c r="J1066" i="2" s="1"/>
  <c r="F1065" i="2"/>
  <c r="G1065" i="2"/>
  <c r="H1065" i="2"/>
  <c r="J1065" i="2" s="1"/>
  <c r="F1059" i="2"/>
  <c r="G1059" i="2"/>
  <c r="H1059" i="2"/>
  <c r="J1059" i="2" s="1"/>
  <c r="F1060" i="2"/>
  <c r="G1060" i="2"/>
  <c r="H1060" i="2"/>
  <c r="J1060" i="2" s="1"/>
  <c r="F1072" i="2"/>
  <c r="G1072" i="2"/>
  <c r="H1072" i="2"/>
  <c r="J1072" i="2" s="1"/>
  <c r="F1073" i="2"/>
  <c r="G1073" i="2"/>
  <c r="H1073" i="2"/>
  <c r="J1073" i="2" s="1"/>
  <c r="F1074" i="2"/>
  <c r="G1074" i="2"/>
  <c r="H1074" i="2"/>
  <c r="J1074" i="2" s="1"/>
  <c r="F1075" i="2"/>
  <c r="G1075" i="2"/>
  <c r="H1075" i="2"/>
  <c r="J1075" i="2" s="1"/>
  <c r="F1068" i="2"/>
  <c r="G1068" i="2"/>
  <c r="H1068" i="2"/>
  <c r="J1068" i="2" s="1"/>
  <c r="F1069" i="2"/>
  <c r="G1069" i="2"/>
  <c r="H1069" i="2"/>
  <c r="J1069" i="2" s="1"/>
  <c r="F1077" i="2"/>
  <c r="G1077" i="2"/>
  <c r="H1077" i="2"/>
  <c r="J1077" i="2" s="1"/>
  <c r="F1079" i="2"/>
  <c r="G1079" i="2"/>
  <c r="H1079" i="2"/>
  <c r="J1079" i="2" s="1"/>
  <c r="F1076" i="2"/>
  <c r="G1076" i="2"/>
  <c r="H1076" i="2"/>
  <c r="J1076" i="2" s="1"/>
  <c r="F1078" i="2"/>
  <c r="G1078" i="2"/>
  <c r="H1078" i="2"/>
  <c r="J1078" i="2" s="1"/>
  <c r="F1067" i="2"/>
  <c r="G1067" i="2"/>
  <c r="H1067" i="2"/>
  <c r="J1067" i="2" s="1"/>
  <c r="F1070" i="2"/>
  <c r="G1070" i="2"/>
  <c r="H1070" i="2"/>
  <c r="J1070" i="2" s="1"/>
  <c r="F1071" i="2"/>
  <c r="G1071" i="2"/>
  <c r="H1071" i="2"/>
  <c r="J1071" i="2" s="1"/>
  <c r="F1097" i="2"/>
  <c r="G1097" i="2"/>
  <c r="H1097" i="2"/>
  <c r="J1097" i="2" s="1"/>
  <c r="F1098" i="2"/>
  <c r="G1098" i="2"/>
  <c r="H1098" i="2"/>
  <c r="J1098" i="2" s="1"/>
  <c r="F1099" i="2"/>
  <c r="G1099" i="2"/>
  <c r="H1099" i="2"/>
  <c r="J1099" i="2" s="1"/>
  <c r="F1100" i="2"/>
  <c r="G1100" i="2"/>
  <c r="H1100" i="2"/>
  <c r="J1100" i="2" s="1"/>
  <c r="F1102" i="2"/>
  <c r="G1102" i="2"/>
  <c r="H1102" i="2"/>
  <c r="J1102" i="2" s="1"/>
  <c r="F1089" i="2"/>
  <c r="G1089" i="2"/>
  <c r="H1089" i="2"/>
  <c r="J1089" i="2" s="1"/>
  <c r="F1090" i="2"/>
  <c r="G1090" i="2"/>
  <c r="H1090" i="2"/>
  <c r="J1090" i="2" s="1"/>
  <c r="F1091" i="2"/>
  <c r="G1091" i="2"/>
  <c r="H1091" i="2"/>
  <c r="J1091" i="2" s="1"/>
  <c r="F1092" i="2"/>
  <c r="G1092" i="2"/>
  <c r="H1092" i="2"/>
  <c r="J1092" i="2" s="1"/>
  <c r="F1101" i="2"/>
  <c r="G1101" i="2"/>
  <c r="H1101" i="2"/>
  <c r="J1101" i="2" s="1"/>
  <c r="F1093" i="2"/>
  <c r="G1093" i="2"/>
  <c r="H1093" i="2"/>
  <c r="J1093" i="2" s="1"/>
  <c r="F1094" i="2"/>
  <c r="G1094" i="2"/>
  <c r="H1094" i="2"/>
  <c r="J1094" i="2" s="1"/>
  <c r="F1107" i="2"/>
  <c r="G1107" i="2"/>
  <c r="H1107" i="2"/>
  <c r="J1107" i="2" s="1"/>
  <c r="F1103" i="2"/>
  <c r="G1103" i="2"/>
  <c r="H1103" i="2"/>
  <c r="J1103" i="2" s="1"/>
  <c r="F1095" i="2"/>
  <c r="G1095" i="2"/>
  <c r="H1095" i="2"/>
  <c r="J1095" i="2" s="1"/>
  <c r="F1096" i="2"/>
  <c r="G1096" i="2"/>
  <c r="H1096" i="2"/>
  <c r="J1096" i="2" s="1"/>
  <c r="F1108" i="2"/>
  <c r="G1108" i="2"/>
  <c r="H1108" i="2"/>
  <c r="J1108" i="2" s="1"/>
  <c r="F1104" i="2"/>
  <c r="G1104" i="2"/>
  <c r="H1104" i="2"/>
  <c r="J1104" i="2" s="1"/>
  <c r="F1080" i="2"/>
  <c r="G1080" i="2"/>
  <c r="H1080" i="2"/>
  <c r="J1080" i="2" s="1"/>
  <c r="F1109" i="2"/>
  <c r="G1109" i="2"/>
  <c r="H1109" i="2"/>
  <c r="J1109" i="2" s="1"/>
  <c r="F1105" i="2"/>
  <c r="G1105" i="2"/>
  <c r="H1105" i="2"/>
  <c r="J1105" i="2" s="1"/>
  <c r="F1110" i="2"/>
  <c r="G1110" i="2"/>
  <c r="H1110" i="2"/>
  <c r="J1110" i="2" s="1"/>
  <c r="F1106" i="2"/>
  <c r="G1106" i="2"/>
  <c r="H1106" i="2"/>
  <c r="J1106" i="2" s="1"/>
  <c r="F1111" i="2"/>
  <c r="G1111" i="2"/>
  <c r="H1111" i="2"/>
  <c r="J1111" i="2" s="1"/>
  <c r="F1088" i="2"/>
  <c r="G1088" i="2"/>
  <c r="H1088" i="2"/>
  <c r="J1088" i="2" s="1"/>
  <c r="F1081" i="2"/>
  <c r="G1081" i="2"/>
  <c r="H1081" i="2"/>
  <c r="J1081" i="2" s="1"/>
  <c r="F1082" i="2"/>
  <c r="G1082" i="2"/>
  <c r="H1082" i="2"/>
  <c r="J1082" i="2" s="1"/>
  <c r="F1083" i="2"/>
  <c r="G1083" i="2"/>
  <c r="H1083" i="2"/>
  <c r="J1083" i="2" s="1"/>
  <c r="F1084" i="2"/>
  <c r="G1084" i="2"/>
  <c r="H1084" i="2"/>
  <c r="J1084" i="2" s="1"/>
  <c r="F1085" i="2"/>
  <c r="G1085" i="2"/>
  <c r="H1085" i="2"/>
  <c r="J1085" i="2" s="1"/>
  <c r="F1086" i="2"/>
  <c r="G1086" i="2"/>
  <c r="H1086" i="2"/>
  <c r="J1086" i="2" s="1"/>
  <c r="F1087" i="2"/>
  <c r="G1087" i="2"/>
  <c r="H1087" i="2"/>
  <c r="J1087" i="2" s="1"/>
  <c r="F1112" i="2"/>
  <c r="G1112" i="2"/>
  <c r="H1112" i="2"/>
  <c r="J1112" i="2" s="1"/>
  <c r="F1113" i="2"/>
  <c r="G1113" i="2"/>
  <c r="H1113" i="2"/>
  <c r="J1113" i="2" s="1"/>
  <c r="F1114" i="2"/>
  <c r="G1114" i="2"/>
  <c r="H1114" i="2"/>
  <c r="J1114" i="2" s="1"/>
  <c r="F1115" i="2"/>
  <c r="G1115" i="2"/>
  <c r="H1115" i="2"/>
  <c r="J1115" i="2" s="1"/>
  <c r="F1116" i="2"/>
  <c r="G1116" i="2"/>
  <c r="H1116" i="2"/>
  <c r="J1116" i="2" s="1"/>
  <c r="F1117" i="2"/>
  <c r="G1117" i="2"/>
  <c r="H1117" i="2"/>
  <c r="J1117" i="2" s="1"/>
  <c r="F1118" i="2"/>
  <c r="G1118" i="2"/>
  <c r="H1118" i="2"/>
  <c r="J1118" i="2" s="1"/>
  <c r="F1119" i="2"/>
  <c r="H1119" i="2"/>
  <c r="J1119" i="2" s="1"/>
  <c r="F1120" i="2"/>
  <c r="G1120" i="2"/>
  <c r="H1120" i="2"/>
  <c r="J1120" i="2" s="1"/>
  <c r="F1121" i="2"/>
  <c r="G1121" i="2"/>
  <c r="H1121" i="2"/>
  <c r="J1121" i="2" s="1"/>
  <c r="F1122" i="2"/>
  <c r="G1122" i="2"/>
  <c r="H1122" i="2"/>
  <c r="J1122" i="2" s="1"/>
  <c r="F1123" i="2"/>
  <c r="G1123" i="2"/>
  <c r="H1123" i="2"/>
  <c r="J1123" i="2" s="1"/>
  <c r="F1124" i="2"/>
  <c r="G1124" i="2"/>
  <c r="H1124" i="2"/>
  <c r="J1124" i="2" s="1"/>
  <c r="F1125" i="2"/>
  <c r="G1125" i="2"/>
  <c r="H1125" i="2"/>
  <c r="J1125" i="2" s="1"/>
  <c r="F1126" i="2"/>
  <c r="G1126" i="2"/>
  <c r="H1126" i="2"/>
  <c r="J1126" i="2" s="1"/>
  <c r="F1127" i="2"/>
  <c r="G1127" i="2"/>
  <c r="H1127" i="2"/>
  <c r="J1127" i="2" s="1"/>
  <c r="F1139" i="2"/>
  <c r="G1139" i="2"/>
  <c r="H1139" i="2"/>
  <c r="J1139" i="2" s="1"/>
  <c r="F1140" i="2"/>
  <c r="G1140" i="2"/>
  <c r="H1140" i="2"/>
  <c r="J1140" i="2" s="1"/>
  <c r="F1128" i="2"/>
  <c r="G1128" i="2"/>
  <c r="H1128" i="2"/>
  <c r="J1128" i="2" s="1"/>
  <c r="F1129" i="2"/>
  <c r="G1129" i="2"/>
  <c r="H1129" i="2"/>
  <c r="J1129" i="2" s="1"/>
  <c r="F1130" i="2"/>
  <c r="G1130" i="2"/>
  <c r="H1130" i="2"/>
  <c r="J1130" i="2" s="1"/>
  <c r="F1131" i="2"/>
  <c r="G1131" i="2"/>
  <c r="H1131" i="2"/>
  <c r="J1131" i="2" s="1"/>
  <c r="F1132" i="2"/>
  <c r="G1132" i="2"/>
  <c r="H1132" i="2"/>
  <c r="J1132" i="2" s="1"/>
  <c r="F1133" i="2"/>
  <c r="G1133" i="2"/>
  <c r="H1133" i="2"/>
  <c r="J1133" i="2" s="1"/>
  <c r="F1134" i="2"/>
  <c r="G1134" i="2"/>
  <c r="H1134" i="2"/>
  <c r="J1134" i="2" s="1"/>
  <c r="F1135" i="2"/>
  <c r="G1135" i="2"/>
  <c r="H1135" i="2"/>
  <c r="J1135" i="2" s="1"/>
  <c r="F1136" i="2"/>
  <c r="G1136" i="2"/>
  <c r="H1136" i="2"/>
  <c r="J1136" i="2" s="1"/>
  <c r="F1137" i="2"/>
  <c r="G1137" i="2"/>
  <c r="H1137" i="2"/>
  <c r="J1137" i="2" s="1"/>
  <c r="F1138" i="2"/>
  <c r="G1138" i="2"/>
  <c r="H1138" i="2"/>
  <c r="J1138" i="2" s="1"/>
  <c r="F1141" i="2"/>
  <c r="G1141" i="2"/>
  <c r="H1141" i="2"/>
  <c r="J1141" i="2" s="1"/>
  <c r="F1142" i="2"/>
  <c r="G1142" i="2"/>
  <c r="H1142" i="2"/>
  <c r="J1142" i="2" s="1"/>
  <c r="F1143" i="2"/>
  <c r="G1143" i="2"/>
  <c r="H1143" i="2"/>
  <c r="J1143" i="2" s="1"/>
  <c r="F1144" i="2"/>
  <c r="G1144" i="2"/>
  <c r="H1144" i="2"/>
  <c r="J1144" i="2" s="1"/>
  <c r="F1145" i="2"/>
  <c r="G1145" i="2"/>
  <c r="H1145" i="2"/>
  <c r="J1145" i="2" s="1"/>
  <c r="F1146" i="2"/>
  <c r="G1146" i="2"/>
  <c r="H1146" i="2"/>
  <c r="J1146" i="2" s="1"/>
  <c r="F1147" i="2"/>
  <c r="G1147" i="2"/>
  <c r="H1147" i="2"/>
  <c r="J1147" i="2" s="1"/>
  <c r="F1148" i="2"/>
  <c r="G1148" i="2"/>
  <c r="H1148" i="2"/>
  <c r="J1148" i="2" s="1"/>
  <c r="F1161" i="2"/>
  <c r="G1161" i="2"/>
  <c r="H1161" i="2"/>
  <c r="J1161" i="2" s="1"/>
  <c r="F1149" i="2"/>
  <c r="G1149" i="2"/>
  <c r="H1149" i="2"/>
  <c r="J1149" i="2" s="1"/>
  <c r="F1150" i="2"/>
  <c r="G1150" i="2"/>
  <c r="H1150" i="2"/>
  <c r="J1150" i="2" s="1"/>
  <c r="F1151" i="2"/>
  <c r="G1151" i="2"/>
  <c r="H1151" i="2"/>
  <c r="J1151" i="2" s="1"/>
  <c r="F1152" i="2"/>
  <c r="G1152" i="2"/>
  <c r="H1152" i="2"/>
  <c r="J1152" i="2" s="1"/>
  <c r="F1153" i="2"/>
  <c r="G1153" i="2"/>
  <c r="H1153" i="2"/>
  <c r="J1153" i="2" s="1"/>
  <c r="F1154" i="2"/>
  <c r="G1154" i="2"/>
  <c r="H1154" i="2"/>
  <c r="J1154" i="2" s="1"/>
  <c r="F1155" i="2"/>
  <c r="G1155" i="2"/>
  <c r="H1155" i="2"/>
  <c r="J1155" i="2" s="1"/>
  <c r="F1156" i="2"/>
  <c r="G1156" i="2"/>
  <c r="H1156" i="2"/>
  <c r="J1156" i="2" s="1"/>
  <c r="F1157" i="2"/>
  <c r="G1157" i="2"/>
  <c r="H1157" i="2"/>
  <c r="J1157" i="2" s="1"/>
  <c r="F1158" i="2"/>
  <c r="G1158" i="2"/>
  <c r="H1158" i="2"/>
  <c r="J1158" i="2" s="1"/>
  <c r="F1159" i="2"/>
  <c r="G1159" i="2"/>
  <c r="H1159" i="2"/>
  <c r="J1159" i="2" s="1"/>
  <c r="F1160" i="2"/>
  <c r="G1160" i="2"/>
  <c r="H1160" i="2"/>
  <c r="J1160" i="2" s="1"/>
  <c r="F1162" i="2"/>
  <c r="G1162" i="2"/>
  <c r="H1162" i="2"/>
  <c r="J1162" i="2" s="1"/>
  <c r="F1163" i="2"/>
  <c r="G1163" i="2"/>
  <c r="H1163" i="2"/>
  <c r="J1163" i="2" s="1"/>
  <c r="F1164" i="2"/>
  <c r="G1164" i="2"/>
  <c r="H1164" i="2"/>
  <c r="J1164" i="2" s="1"/>
  <c r="F1165" i="2"/>
  <c r="G1165" i="2"/>
  <c r="H1165" i="2"/>
  <c r="J1165" i="2" s="1"/>
  <c r="F1166" i="2"/>
  <c r="G1166" i="2"/>
  <c r="H1166" i="2"/>
  <c r="J1166" i="2" s="1"/>
  <c r="F1167" i="2"/>
  <c r="G1167" i="2"/>
  <c r="H1167" i="2"/>
  <c r="J1167" i="2" s="1"/>
  <c r="F1168" i="2"/>
  <c r="G1168" i="2"/>
  <c r="H1168" i="2"/>
  <c r="J1168" i="2" s="1"/>
  <c r="F1169" i="2"/>
  <c r="G1169" i="2"/>
  <c r="H1169" i="2"/>
  <c r="J1169" i="2" s="1"/>
  <c r="F1170" i="2"/>
  <c r="G1170" i="2"/>
  <c r="H1170" i="2"/>
  <c r="J1170" i="2" s="1"/>
  <c r="F1171" i="2"/>
  <c r="G1171" i="2"/>
  <c r="H1171" i="2"/>
  <c r="J1171" i="2" s="1"/>
  <c r="F1172" i="2"/>
  <c r="G1172" i="2"/>
  <c r="H1172" i="2"/>
  <c r="J1172" i="2" s="1"/>
  <c r="F1173" i="2"/>
  <c r="G1173" i="2"/>
  <c r="H1173" i="2"/>
  <c r="J1173" i="2" s="1"/>
  <c r="F1174" i="2"/>
  <c r="G1174" i="2"/>
  <c r="H1174" i="2"/>
  <c r="J1174" i="2" s="1"/>
  <c r="F1175" i="2"/>
  <c r="G1175" i="2"/>
  <c r="H1175" i="2"/>
  <c r="J1175" i="2" s="1"/>
  <c r="F1176" i="2"/>
  <c r="G1176" i="2"/>
  <c r="H1176" i="2"/>
  <c r="J1176" i="2" s="1"/>
  <c r="F1177" i="2"/>
  <c r="G1177" i="2"/>
  <c r="H1177" i="2"/>
  <c r="J1177" i="2" s="1"/>
  <c r="F1178" i="2"/>
  <c r="G1178" i="2"/>
  <c r="H1178" i="2"/>
  <c r="J1178" i="2" s="1"/>
  <c r="F1179" i="2"/>
  <c r="G1179" i="2"/>
  <c r="H1179" i="2"/>
  <c r="J1179" i="2" s="1"/>
  <c r="F1180" i="2"/>
  <c r="G1180" i="2"/>
  <c r="H1180" i="2"/>
  <c r="J1180" i="2" s="1"/>
  <c r="F1187" i="2"/>
  <c r="G1187" i="2"/>
  <c r="H1187" i="2"/>
  <c r="J1187" i="2" s="1"/>
  <c r="F1181" i="2"/>
  <c r="G1181" i="2"/>
  <c r="H1181" i="2"/>
  <c r="J1181" i="2" s="1"/>
  <c r="F1182" i="2"/>
  <c r="G1182" i="2"/>
  <c r="H1182" i="2"/>
  <c r="J1182" i="2" s="1"/>
  <c r="F1183" i="2"/>
  <c r="G1183" i="2"/>
  <c r="H1183" i="2"/>
  <c r="J1183" i="2" s="1"/>
  <c r="F1184" i="2"/>
  <c r="G1184" i="2"/>
  <c r="H1184" i="2"/>
  <c r="J1184" i="2" s="1"/>
  <c r="F1185" i="2"/>
  <c r="G1185" i="2"/>
  <c r="H1185" i="2"/>
  <c r="J1185" i="2" s="1"/>
  <c r="F1186" i="2"/>
  <c r="G1186" i="2"/>
  <c r="H1186" i="2"/>
  <c r="J1186" i="2" s="1"/>
  <c r="F1188" i="2"/>
  <c r="G1188" i="2"/>
  <c r="H1188" i="2"/>
  <c r="J1188" i="2" s="1"/>
  <c r="F1189" i="2"/>
  <c r="G1189" i="2"/>
  <c r="H1189" i="2"/>
  <c r="J1189" i="2" s="1"/>
  <c r="F1190" i="2"/>
  <c r="G1190" i="2"/>
  <c r="H1190" i="2"/>
  <c r="J1190" i="2" s="1"/>
  <c r="F1191" i="2"/>
  <c r="G1191" i="2"/>
  <c r="H1191" i="2"/>
  <c r="J1191" i="2" s="1"/>
  <c r="F1192" i="2"/>
  <c r="G1192" i="2"/>
  <c r="H1192" i="2"/>
  <c r="J1192" i="2" s="1"/>
  <c r="F1193" i="2"/>
  <c r="G1193" i="2"/>
  <c r="H1193" i="2"/>
  <c r="J1193" i="2" s="1"/>
  <c r="F1194" i="2"/>
  <c r="G1194" i="2"/>
  <c r="H1194" i="2"/>
  <c r="J1194" i="2" s="1"/>
  <c r="F1195" i="2"/>
  <c r="G1195" i="2"/>
  <c r="H1195" i="2"/>
  <c r="J1195" i="2" s="1"/>
  <c r="F1196" i="2"/>
  <c r="G1196" i="2"/>
  <c r="H1196" i="2"/>
  <c r="J1196" i="2" s="1"/>
  <c r="F1197" i="2"/>
  <c r="G1197" i="2"/>
  <c r="H1197" i="2"/>
  <c r="J1197" i="2" s="1"/>
  <c r="F1198" i="2"/>
  <c r="G1198" i="2"/>
  <c r="H1198" i="2"/>
  <c r="J1198" i="2" s="1"/>
  <c r="F1199" i="2"/>
  <c r="G1199" i="2"/>
  <c r="H1199" i="2"/>
  <c r="J1199" i="2" s="1"/>
  <c r="F1200" i="2"/>
  <c r="G1200" i="2"/>
  <c r="H1200" i="2"/>
  <c r="J1200" i="2" s="1"/>
  <c r="F1201" i="2"/>
  <c r="G1201" i="2"/>
  <c r="H1201" i="2"/>
  <c r="J1201" i="2" s="1"/>
  <c r="F1202" i="2"/>
  <c r="G1202" i="2"/>
  <c r="H1202" i="2"/>
  <c r="J1202" i="2" s="1"/>
  <c r="F1203" i="2"/>
  <c r="G1203" i="2"/>
  <c r="H1203" i="2"/>
  <c r="J1203" i="2" s="1"/>
  <c r="F1204" i="2"/>
  <c r="G1204" i="2"/>
  <c r="H1204" i="2"/>
  <c r="J1204" i="2" s="1"/>
  <c r="F1205" i="2"/>
  <c r="G1205" i="2"/>
  <c r="H1205" i="2"/>
  <c r="J1205" i="2" s="1"/>
  <c r="F1206" i="2"/>
  <c r="G1206" i="2"/>
  <c r="H1206" i="2"/>
  <c r="J1206" i="2" s="1"/>
  <c r="F1207" i="2"/>
  <c r="G1207" i="2"/>
  <c r="H1207" i="2"/>
  <c r="J1207" i="2" s="1"/>
  <c r="F1208" i="2"/>
  <c r="G1208" i="2"/>
  <c r="H1208" i="2"/>
  <c r="J1208" i="2" s="1"/>
  <c r="F1209" i="2"/>
  <c r="G1209" i="2"/>
  <c r="H1209" i="2"/>
  <c r="J1209" i="2" s="1"/>
  <c r="F1210" i="2"/>
  <c r="G1210" i="2"/>
  <c r="H1210" i="2"/>
  <c r="J1210" i="2" s="1"/>
  <c r="F1211" i="2"/>
  <c r="G1211" i="2"/>
  <c r="H1211" i="2"/>
  <c r="J1211" i="2" s="1"/>
  <c r="F1212" i="2"/>
  <c r="G1212" i="2"/>
  <c r="H1212" i="2"/>
  <c r="J1212" i="2" s="1"/>
  <c r="F1213" i="2"/>
  <c r="G1213" i="2"/>
  <c r="H1213" i="2"/>
  <c r="J1213" i="2" s="1"/>
  <c r="F1214" i="2"/>
  <c r="G1214" i="2"/>
  <c r="H1214" i="2"/>
  <c r="J1214" i="2" s="1"/>
  <c r="F1215" i="2"/>
  <c r="G1215" i="2"/>
  <c r="H1215" i="2"/>
  <c r="J1215" i="2" s="1"/>
  <c r="F1216" i="2"/>
  <c r="G1216" i="2"/>
  <c r="H1216" i="2"/>
  <c r="J1216" i="2" s="1"/>
  <c r="F1217" i="2"/>
  <c r="G1217" i="2"/>
  <c r="H1217" i="2"/>
  <c r="J1217" i="2" s="1"/>
  <c r="F1218" i="2"/>
  <c r="G1218" i="2"/>
  <c r="H1218" i="2"/>
  <c r="J1218" i="2" s="1"/>
  <c r="F1219" i="2"/>
  <c r="G1219" i="2"/>
  <c r="H1219" i="2"/>
  <c r="J1219" i="2" s="1"/>
  <c r="F1220" i="2"/>
  <c r="G1220" i="2"/>
  <c r="H1220" i="2"/>
  <c r="J1220" i="2" s="1"/>
  <c r="F1221" i="2"/>
  <c r="G1221" i="2"/>
  <c r="H1221" i="2"/>
  <c r="J1221" i="2" s="1"/>
  <c r="F1222" i="2"/>
  <c r="G1222" i="2"/>
  <c r="H1222" i="2"/>
  <c r="J1222" i="2" s="1"/>
  <c r="F1223" i="2"/>
  <c r="G1223" i="2"/>
  <c r="H1223" i="2"/>
  <c r="J1223" i="2" s="1"/>
  <c r="F1224" i="2"/>
  <c r="G1224" i="2"/>
  <c r="H1224" i="2"/>
  <c r="J1224" i="2" s="1"/>
  <c r="F1225" i="2"/>
  <c r="G1225" i="2"/>
  <c r="H1225" i="2"/>
  <c r="J1225" i="2" s="1"/>
  <c r="F1226" i="2"/>
  <c r="G1226" i="2"/>
  <c r="H1226" i="2"/>
  <c r="J1226" i="2" s="1"/>
  <c r="F1227" i="2"/>
  <c r="G1227" i="2"/>
  <c r="H1227" i="2"/>
  <c r="J1227" i="2" s="1"/>
  <c r="F1228" i="2"/>
  <c r="G1228" i="2"/>
  <c r="H1228" i="2"/>
  <c r="J1228" i="2" s="1"/>
  <c r="F1229" i="2"/>
  <c r="G1229" i="2"/>
  <c r="H1229" i="2"/>
  <c r="J1229" i="2" s="1"/>
  <c r="F1230" i="2"/>
  <c r="G1230" i="2"/>
  <c r="H1230" i="2"/>
  <c r="J1230" i="2" s="1"/>
  <c r="F1231" i="2"/>
  <c r="G1231" i="2"/>
  <c r="H1231" i="2"/>
  <c r="J1231" i="2" s="1"/>
  <c r="F1232" i="2"/>
  <c r="G1232" i="2"/>
  <c r="H1232" i="2"/>
  <c r="J1232" i="2" s="1"/>
  <c r="F1233" i="2"/>
  <c r="G1233" i="2"/>
  <c r="H1233" i="2"/>
  <c r="J1233" i="2" s="1"/>
  <c r="F1234" i="2"/>
  <c r="G1234" i="2"/>
  <c r="H1234" i="2"/>
  <c r="J1234" i="2" s="1"/>
  <c r="F1235" i="2"/>
  <c r="G1235" i="2"/>
  <c r="H1235" i="2"/>
  <c r="J1235" i="2" s="1"/>
  <c r="F1236" i="2"/>
  <c r="G1236" i="2"/>
  <c r="H1236" i="2"/>
  <c r="J1236" i="2" s="1"/>
  <c r="F1237" i="2"/>
  <c r="G1237" i="2"/>
  <c r="H1237" i="2"/>
  <c r="J1237" i="2" s="1"/>
  <c r="F1238" i="2"/>
  <c r="G1238" i="2"/>
  <c r="H1238" i="2"/>
  <c r="J1238" i="2" s="1"/>
  <c r="F1239" i="2"/>
  <c r="G1239" i="2"/>
  <c r="H1239" i="2"/>
  <c r="J1239" i="2" s="1"/>
  <c r="F1240" i="2"/>
  <c r="G1240" i="2"/>
  <c r="H1240" i="2"/>
  <c r="J1240" i="2" s="1"/>
  <c r="F1241" i="2"/>
  <c r="G1241" i="2"/>
  <c r="H1241" i="2"/>
  <c r="J1241" i="2" s="1"/>
  <c r="F1242" i="2"/>
  <c r="G1242" i="2"/>
  <c r="H1242" i="2"/>
  <c r="J1242" i="2" s="1"/>
  <c r="F1243" i="2"/>
  <c r="G1243" i="2"/>
  <c r="H1243" i="2"/>
  <c r="J1243" i="2" s="1"/>
  <c r="F1244" i="2"/>
  <c r="G1244" i="2"/>
  <c r="H1244" i="2"/>
  <c r="J1244" i="2" s="1"/>
  <c r="F1245" i="2"/>
  <c r="G1245" i="2"/>
  <c r="H1245" i="2"/>
  <c r="J1245" i="2" s="1"/>
  <c r="F1246" i="2"/>
  <c r="G1246" i="2"/>
  <c r="H1246" i="2"/>
  <c r="J1246" i="2" s="1"/>
  <c r="F1247" i="2"/>
  <c r="G1247" i="2"/>
  <c r="H1247" i="2"/>
  <c r="J1247" i="2" s="1"/>
  <c r="F1248" i="2"/>
  <c r="G1248" i="2"/>
  <c r="H1248" i="2"/>
  <c r="J1248" i="2" s="1"/>
  <c r="F1249" i="2"/>
  <c r="G1249" i="2"/>
  <c r="H1249" i="2"/>
  <c r="J1249" i="2" s="1"/>
  <c r="F1250" i="2"/>
  <c r="G1250" i="2"/>
  <c r="H1250" i="2"/>
  <c r="J1250" i="2" s="1"/>
  <c r="F1251" i="2"/>
  <c r="G1251" i="2"/>
  <c r="H1251" i="2"/>
  <c r="J1251" i="2" s="1"/>
  <c r="F1252" i="2"/>
  <c r="G1252" i="2"/>
  <c r="H1252" i="2"/>
  <c r="J1252" i="2" s="1"/>
  <c r="F1253" i="2"/>
  <c r="G1253" i="2"/>
  <c r="H1253" i="2"/>
  <c r="J1253" i="2" s="1"/>
  <c r="F1254" i="2"/>
  <c r="G1254" i="2"/>
  <c r="H1254" i="2"/>
  <c r="J1254" i="2" s="1"/>
  <c r="F1255" i="2"/>
  <c r="G1255" i="2"/>
  <c r="H1255" i="2"/>
  <c r="J1255" i="2" s="1"/>
  <c r="F1256" i="2"/>
  <c r="G1256" i="2"/>
  <c r="H1256" i="2"/>
  <c r="J1256" i="2" s="1"/>
  <c r="F1257" i="2"/>
  <c r="G1257" i="2"/>
  <c r="H1257" i="2"/>
  <c r="J1257" i="2" s="1"/>
  <c r="F1258" i="2"/>
  <c r="G1258" i="2"/>
  <c r="H1258" i="2"/>
  <c r="J1258" i="2" s="1"/>
  <c r="F1259" i="2"/>
  <c r="G1259" i="2"/>
  <c r="H1259" i="2"/>
  <c r="J1259" i="2" s="1"/>
  <c r="F1260" i="2"/>
  <c r="G1260" i="2"/>
  <c r="H1260" i="2"/>
  <c r="J1260" i="2" s="1"/>
  <c r="F1261" i="2"/>
  <c r="G1261" i="2"/>
  <c r="H1261" i="2"/>
  <c r="J1261" i="2" s="1"/>
  <c r="F1262" i="2"/>
  <c r="G1262" i="2"/>
  <c r="H1262" i="2"/>
  <c r="J1262" i="2" s="1"/>
  <c r="F1263" i="2"/>
  <c r="G1263" i="2"/>
  <c r="H1263" i="2"/>
  <c r="J1263" i="2" s="1"/>
  <c r="F1264" i="2"/>
  <c r="G1264" i="2"/>
  <c r="H1264" i="2"/>
  <c r="J1264" i="2" s="1"/>
  <c r="F1265" i="2"/>
  <c r="G1265" i="2"/>
  <c r="H1265" i="2"/>
  <c r="J1265" i="2" s="1"/>
  <c r="F1266" i="2"/>
  <c r="G1266" i="2"/>
  <c r="H1266" i="2"/>
  <c r="J1266" i="2" s="1"/>
  <c r="F1267" i="2"/>
  <c r="G1267" i="2"/>
  <c r="H1267" i="2"/>
  <c r="J1267" i="2" s="1"/>
  <c r="F1268" i="2"/>
  <c r="G1268" i="2"/>
  <c r="H1268" i="2"/>
  <c r="J1268" i="2" s="1"/>
  <c r="F1269" i="2"/>
  <c r="G1269" i="2"/>
  <c r="H1269" i="2"/>
  <c r="J1269" i="2" s="1"/>
  <c r="F1270" i="2"/>
  <c r="G1270" i="2"/>
  <c r="H1270" i="2"/>
  <c r="J1270" i="2" s="1"/>
  <c r="F1271" i="2"/>
  <c r="G1271" i="2"/>
  <c r="H1271" i="2"/>
  <c r="J1271" i="2" s="1"/>
  <c r="F1272" i="2"/>
  <c r="G1272" i="2"/>
  <c r="H1272" i="2"/>
  <c r="J1272" i="2" s="1"/>
  <c r="F1273" i="2"/>
  <c r="G1273" i="2"/>
  <c r="H1273" i="2"/>
  <c r="J1273" i="2" s="1"/>
  <c r="F1274" i="2"/>
  <c r="G1274" i="2"/>
  <c r="H1274" i="2"/>
  <c r="J1274" i="2" s="1"/>
  <c r="F1275" i="2"/>
  <c r="G1275" i="2"/>
  <c r="H1275" i="2"/>
  <c r="J1275" i="2" s="1"/>
  <c r="F1276" i="2"/>
  <c r="G1276" i="2"/>
  <c r="H1276" i="2"/>
  <c r="J1276" i="2" s="1"/>
  <c r="F1277" i="2"/>
  <c r="G1277" i="2"/>
  <c r="H1277" i="2"/>
  <c r="J1277" i="2" s="1"/>
  <c r="F1278" i="2"/>
  <c r="G1278" i="2"/>
  <c r="H1278" i="2"/>
  <c r="J1278" i="2" s="1"/>
  <c r="F1279" i="2"/>
  <c r="G1279" i="2"/>
  <c r="H1279" i="2"/>
  <c r="J1279" i="2" s="1"/>
  <c r="F1280" i="2"/>
  <c r="G1280" i="2"/>
  <c r="H1280" i="2"/>
  <c r="J1280" i="2" s="1"/>
  <c r="F1281" i="2"/>
  <c r="G1281" i="2"/>
  <c r="H1281" i="2"/>
  <c r="J1281" i="2" s="1"/>
  <c r="F1282" i="2"/>
  <c r="G1282" i="2"/>
  <c r="H1282" i="2"/>
  <c r="J1282" i="2" s="1"/>
  <c r="F1283" i="2"/>
  <c r="G1283" i="2"/>
  <c r="H1283" i="2"/>
  <c r="J1283" i="2" s="1"/>
  <c r="F1284" i="2"/>
  <c r="G1284" i="2"/>
  <c r="H1284" i="2"/>
  <c r="J1284" i="2" s="1"/>
  <c r="F1285" i="2"/>
  <c r="G1285" i="2"/>
  <c r="H1285" i="2"/>
  <c r="J1285" i="2" s="1"/>
  <c r="F1286" i="2"/>
  <c r="G1286" i="2"/>
  <c r="H1286" i="2"/>
  <c r="J1286" i="2" s="1"/>
  <c r="F1287" i="2"/>
  <c r="G1287" i="2"/>
  <c r="H1287" i="2"/>
  <c r="J1287" i="2" s="1"/>
  <c r="F1288" i="2"/>
  <c r="G1288" i="2"/>
  <c r="H1288" i="2"/>
  <c r="J1288" i="2" s="1"/>
  <c r="F1289" i="2"/>
  <c r="G1289" i="2"/>
  <c r="H1289" i="2"/>
  <c r="J1289" i="2" s="1"/>
  <c r="F1290" i="2"/>
  <c r="G1290" i="2"/>
  <c r="H1290" i="2"/>
  <c r="J1290" i="2" s="1"/>
  <c r="F1291" i="2"/>
  <c r="G1291" i="2"/>
  <c r="H1291" i="2"/>
  <c r="J1291" i="2" s="1"/>
  <c r="F1292" i="2"/>
  <c r="G1292" i="2"/>
  <c r="H1292" i="2"/>
  <c r="J1292" i="2" s="1"/>
  <c r="F1293" i="2"/>
  <c r="G1293" i="2"/>
  <c r="H1293" i="2"/>
  <c r="J1293" i="2" s="1"/>
  <c r="F1294" i="2"/>
  <c r="G1294" i="2"/>
  <c r="H1294" i="2"/>
  <c r="J1294" i="2" s="1"/>
  <c r="F1295" i="2"/>
  <c r="G1295" i="2"/>
  <c r="H1295" i="2"/>
  <c r="J1295" i="2" s="1"/>
  <c r="F1296" i="2"/>
  <c r="G1296" i="2"/>
  <c r="H1296" i="2"/>
  <c r="J1296" i="2" s="1"/>
  <c r="F1297" i="2"/>
  <c r="G1297" i="2"/>
  <c r="H1297" i="2"/>
  <c r="J1297" i="2" s="1"/>
  <c r="F1298" i="2"/>
  <c r="G1298" i="2"/>
  <c r="H1298" i="2"/>
  <c r="J1298" i="2" s="1"/>
  <c r="F1299" i="2"/>
  <c r="G1299" i="2"/>
  <c r="H1299" i="2"/>
  <c r="J1299" i="2" s="1"/>
  <c r="F1300" i="2"/>
  <c r="G1300" i="2"/>
  <c r="H1300" i="2"/>
  <c r="J1300" i="2" s="1"/>
  <c r="F1301" i="2"/>
  <c r="G1301" i="2"/>
  <c r="H1301" i="2"/>
  <c r="J1301" i="2" s="1"/>
  <c r="F1302" i="2"/>
  <c r="G1302" i="2"/>
  <c r="H1302" i="2"/>
  <c r="J1302" i="2" s="1"/>
  <c r="F1303" i="2"/>
  <c r="G1303" i="2"/>
  <c r="H1303" i="2"/>
  <c r="J1303" i="2" s="1"/>
  <c r="F1304" i="2"/>
  <c r="G1304" i="2"/>
  <c r="H1304" i="2"/>
  <c r="J1304" i="2" s="1"/>
  <c r="F1305" i="2"/>
  <c r="G1305" i="2"/>
  <c r="H1305" i="2"/>
  <c r="J1305" i="2" s="1"/>
  <c r="F1306" i="2"/>
  <c r="G1306" i="2"/>
  <c r="H1306" i="2"/>
  <c r="J1306" i="2" s="1"/>
  <c r="F1307" i="2"/>
  <c r="G1307" i="2"/>
  <c r="H1307" i="2"/>
  <c r="J1307" i="2" s="1"/>
  <c r="F1308" i="2"/>
  <c r="G1308" i="2"/>
  <c r="H1308" i="2"/>
  <c r="J1308" i="2" s="1"/>
  <c r="F1309" i="2"/>
  <c r="G1309" i="2"/>
  <c r="H1309" i="2"/>
  <c r="J1309" i="2" s="1"/>
  <c r="F1310" i="2"/>
  <c r="G1310" i="2"/>
  <c r="H1310" i="2"/>
  <c r="J1310" i="2" s="1"/>
  <c r="F1311" i="2"/>
  <c r="G1311" i="2"/>
  <c r="H1311" i="2"/>
  <c r="J1311" i="2" s="1"/>
  <c r="F1312" i="2"/>
  <c r="G1312" i="2"/>
  <c r="H1312" i="2"/>
  <c r="J1312" i="2" s="1"/>
  <c r="F1313" i="2"/>
  <c r="G1313" i="2"/>
  <c r="H1313" i="2"/>
  <c r="J1313" i="2" s="1"/>
  <c r="F1314" i="2"/>
  <c r="G1314" i="2"/>
  <c r="H1314" i="2"/>
  <c r="J1314" i="2" s="1"/>
  <c r="F1315" i="2"/>
  <c r="G1315" i="2"/>
  <c r="H1315" i="2"/>
  <c r="J1315" i="2" s="1"/>
  <c r="F1316" i="2"/>
  <c r="G1316" i="2"/>
  <c r="H1316" i="2"/>
  <c r="J1316" i="2" s="1"/>
  <c r="F1317" i="2"/>
  <c r="G1317" i="2"/>
  <c r="H1317" i="2"/>
  <c r="J1317" i="2" s="1"/>
  <c r="F1318" i="2"/>
  <c r="G1318" i="2"/>
  <c r="H1318" i="2"/>
  <c r="J1318" i="2" s="1"/>
  <c r="F1319" i="2"/>
  <c r="G1319" i="2"/>
  <c r="H1319" i="2"/>
  <c r="J1319" i="2" s="1"/>
  <c r="F1320" i="2"/>
  <c r="G1320" i="2"/>
  <c r="H1320" i="2"/>
  <c r="J1320" i="2" s="1"/>
  <c r="F1321" i="2"/>
  <c r="G1321" i="2"/>
  <c r="H1321" i="2"/>
  <c r="J1321" i="2" s="1"/>
  <c r="F1322" i="2"/>
  <c r="G1322" i="2"/>
  <c r="H1322" i="2"/>
  <c r="J1322" i="2" s="1"/>
  <c r="F1323" i="2"/>
  <c r="G1323" i="2"/>
  <c r="H1323" i="2"/>
  <c r="J1323" i="2" s="1"/>
  <c r="F1324" i="2"/>
  <c r="G1324" i="2"/>
  <c r="H1324" i="2"/>
  <c r="J1324" i="2" s="1"/>
  <c r="F1325" i="2"/>
  <c r="G1325" i="2"/>
  <c r="H1325" i="2"/>
  <c r="J1325" i="2" s="1"/>
  <c r="F1326" i="2"/>
  <c r="G1326" i="2"/>
  <c r="H1326" i="2"/>
  <c r="J1326" i="2" s="1"/>
  <c r="F1327" i="2"/>
  <c r="G1327" i="2"/>
  <c r="H1327" i="2"/>
  <c r="J1327" i="2" s="1"/>
  <c r="F1328" i="2"/>
  <c r="G1328" i="2"/>
  <c r="H1328" i="2"/>
  <c r="J1328" i="2" s="1"/>
  <c r="F1329" i="2"/>
  <c r="G1329" i="2"/>
  <c r="H1329" i="2"/>
  <c r="J1329" i="2" s="1"/>
  <c r="F1330" i="2"/>
  <c r="G1330" i="2"/>
  <c r="H1330" i="2"/>
  <c r="J1330" i="2" s="1"/>
  <c r="F1331" i="2"/>
  <c r="G1331" i="2"/>
  <c r="H1331" i="2"/>
  <c r="J1331" i="2" s="1"/>
  <c r="F1332" i="2"/>
  <c r="G1332" i="2"/>
  <c r="H1332" i="2"/>
  <c r="J1332" i="2" s="1"/>
  <c r="F1333" i="2"/>
  <c r="G1333" i="2"/>
  <c r="H1333" i="2"/>
  <c r="J1333" i="2" s="1"/>
  <c r="F1334" i="2"/>
  <c r="G1334" i="2"/>
  <c r="H1334" i="2"/>
  <c r="J1334" i="2" s="1"/>
  <c r="F1335" i="2"/>
  <c r="G1335" i="2"/>
  <c r="H1335" i="2"/>
  <c r="J1335" i="2" s="1"/>
  <c r="F1336" i="2"/>
  <c r="G1336" i="2"/>
  <c r="H1336" i="2"/>
  <c r="J1336" i="2" s="1"/>
  <c r="F1337" i="2"/>
  <c r="G1337" i="2"/>
  <c r="H1337" i="2"/>
  <c r="J1337" i="2" s="1"/>
  <c r="F1338" i="2"/>
  <c r="G1338" i="2"/>
  <c r="H1338" i="2"/>
  <c r="J1338" i="2" s="1"/>
  <c r="F1339" i="2"/>
  <c r="G1339" i="2"/>
  <c r="H1339" i="2"/>
  <c r="J1339" i="2" s="1"/>
  <c r="F1340" i="2"/>
  <c r="G1340" i="2"/>
  <c r="H1340" i="2"/>
  <c r="J1340" i="2" s="1"/>
  <c r="F1341" i="2"/>
  <c r="G1341" i="2"/>
  <c r="H1341" i="2"/>
  <c r="J1341" i="2" s="1"/>
  <c r="F1342" i="2"/>
  <c r="G1342" i="2"/>
  <c r="H1342" i="2"/>
  <c r="J1342" i="2" s="1"/>
  <c r="F1343" i="2"/>
  <c r="G1343" i="2"/>
  <c r="H1343" i="2"/>
  <c r="J1343" i="2" s="1"/>
  <c r="F1344" i="2"/>
  <c r="G1344" i="2"/>
  <c r="H1344" i="2"/>
  <c r="J1344" i="2" s="1"/>
  <c r="F1345" i="2"/>
  <c r="G1345" i="2"/>
  <c r="H1345" i="2"/>
  <c r="J1345" i="2" s="1"/>
  <c r="F1346" i="2"/>
  <c r="G1346" i="2"/>
  <c r="H1346" i="2"/>
  <c r="J1346" i="2" s="1"/>
  <c r="F1347" i="2"/>
  <c r="G1347" i="2"/>
  <c r="H1347" i="2"/>
  <c r="J1347" i="2" s="1"/>
  <c r="F1348" i="2"/>
  <c r="G1348" i="2"/>
  <c r="H1348" i="2"/>
  <c r="J1348" i="2" s="1"/>
  <c r="F1349" i="2"/>
  <c r="G1349" i="2"/>
  <c r="H1349" i="2"/>
  <c r="J1349" i="2" s="1"/>
  <c r="F1350" i="2"/>
  <c r="G1350" i="2"/>
  <c r="H1350" i="2"/>
  <c r="J1350" i="2" s="1"/>
  <c r="F1424" i="2"/>
  <c r="G1424" i="2"/>
  <c r="H1424" i="2"/>
  <c r="J1424" i="2" s="1"/>
  <c r="F1351" i="2"/>
  <c r="G1351" i="2"/>
  <c r="H1351" i="2"/>
  <c r="J1351" i="2" s="1"/>
  <c r="F1352" i="2"/>
  <c r="G1352" i="2"/>
  <c r="H1352" i="2"/>
  <c r="J1352" i="2" s="1"/>
  <c r="F1353" i="2"/>
  <c r="G1353" i="2"/>
  <c r="H1353" i="2"/>
  <c r="J1353" i="2" s="1"/>
  <c r="F1354" i="2"/>
  <c r="G1354" i="2"/>
  <c r="H1354" i="2"/>
  <c r="J1354" i="2" s="1"/>
  <c r="F1355" i="2"/>
  <c r="G1355" i="2"/>
  <c r="H1355" i="2"/>
  <c r="J1355" i="2" s="1"/>
  <c r="F1356" i="2"/>
  <c r="G1356" i="2"/>
  <c r="H1356" i="2"/>
  <c r="J1356" i="2" s="1"/>
  <c r="F1357" i="2"/>
  <c r="G1357" i="2"/>
  <c r="H1357" i="2"/>
  <c r="J1357" i="2" s="1"/>
  <c r="F1358" i="2"/>
  <c r="G1358" i="2"/>
  <c r="H1358" i="2"/>
  <c r="J1358" i="2" s="1"/>
  <c r="F1359" i="2"/>
  <c r="G1359" i="2"/>
  <c r="H1359" i="2"/>
  <c r="J1359" i="2" s="1"/>
  <c r="F1360" i="2"/>
  <c r="G1360" i="2"/>
  <c r="H1360" i="2"/>
  <c r="J1360" i="2" s="1"/>
  <c r="F1361" i="2"/>
  <c r="G1361" i="2"/>
  <c r="H1361" i="2"/>
  <c r="J1361" i="2" s="1"/>
  <c r="F1362" i="2"/>
  <c r="G1362" i="2"/>
  <c r="H1362" i="2"/>
  <c r="J1362" i="2" s="1"/>
  <c r="F1363" i="2"/>
  <c r="G1363" i="2"/>
  <c r="H1363" i="2"/>
  <c r="J1363" i="2" s="1"/>
  <c r="F1364" i="2"/>
  <c r="G1364" i="2"/>
  <c r="H1364" i="2"/>
  <c r="J1364" i="2" s="1"/>
  <c r="F1365" i="2"/>
  <c r="G1365" i="2"/>
  <c r="H1365" i="2"/>
  <c r="J1365" i="2" s="1"/>
  <c r="F1366" i="2"/>
  <c r="G1366" i="2"/>
  <c r="H1366" i="2"/>
  <c r="J1366" i="2" s="1"/>
  <c r="F1367" i="2"/>
  <c r="G1367" i="2"/>
  <c r="H1367" i="2"/>
  <c r="J1367" i="2" s="1"/>
  <c r="F1368" i="2"/>
  <c r="G1368" i="2"/>
  <c r="H1368" i="2"/>
  <c r="J1368" i="2" s="1"/>
  <c r="F1369" i="2"/>
  <c r="G1369" i="2"/>
  <c r="H1369" i="2"/>
  <c r="J1369" i="2" s="1"/>
  <c r="F1370" i="2"/>
  <c r="G1370" i="2"/>
  <c r="H1370" i="2"/>
  <c r="J1370" i="2" s="1"/>
  <c r="F1371" i="2"/>
  <c r="G1371" i="2"/>
  <c r="H1371" i="2"/>
  <c r="J1371" i="2" s="1"/>
  <c r="F1372" i="2"/>
  <c r="G1372" i="2"/>
  <c r="H1372" i="2"/>
  <c r="J1372" i="2" s="1"/>
  <c r="F1373" i="2"/>
  <c r="G1373" i="2"/>
  <c r="H1373" i="2"/>
  <c r="J1373" i="2" s="1"/>
  <c r="F1374" i="2"/>
  <c r="G1374" i="2"/>
  <c r="H1374" i="2"/>
  <c r="J1374" i="2" s="1"/>
  <c r="F1375" i="2"/>
  <c r="G1375" i="2"/>
  <c r="H1375" i="2"/>
  <c r="J1375" i="2" s="1"/>
  <c r="F1376" i="2"/>
  <c r="G1376" i="2"/>
  <c r="H1376" i="2"/>
  <c r="J1376" i="2" s="1"/>
  <c r="F1377" i="2"/>
  <c r="G1377" i="2"/>
  <c r="H1377" i="2"/>
  <c r="J1377" i="2" s="1"/>
  <c r="F1378" i="2"/>
  <c r="G1378" i="2"/>
  <c r="H1378" i="2"/>
  <c r="J1378" i="2" s="1"/>
  <c r="F1379" i="2"/>
  <c r="G1379" i="2"/>
  <c r="H1379" i="2"/>
  <c r="J1379" i="2" s="1"/>
  <c r="F1380" i="2"/>
  <c r="G1380" i="2"/>
  <c r="H1380" i="2"/>
  <c r="J1380" i="2" s="1"/>
  <c r="F1381" i="2"/>
  <c r="G1381" i="2"/>
  <c r="H1381" i="2"/>
  <c r="J1381" i="2" s="1"/>
  <c r="F1382" i="2"/>
  <c r="G1382" i="2"/>
  <c r="H1382" i="2"/>
  <c r="J1382" i="2" s="1"/>
  <c r="F1383" i="2"/>
  <c r="G1383" i="2"/>
  <c r="H1383" i="2"/>
  <c r="J1383" i="2" s="1"/>
  <c r="F1384" i="2"/>
  <c r="G1384" i="2"/>
  <c r="H1384" i="2"/>
  <c r="J1384" i="2" s="1"/>
  <c r="F1385" i="2"/>
  <c r="G1385" i="2"/>
  <c r="H1385" i="2"/>
  <c r="J1385" i="2" s="1"/>
  <c r="F1386" i="2"/>
  <c r="G1386" i="2"/>
  <c r="H1386" i="2"/>
  <c r="J1386" i="2" s="1"/>
  <c r="F1387" i="2"/>
  <c r="G1387" i="2"/>
  <c r="H1387" i="2"/>
  <c r="J1387" i="2" s="1"/>
  <c r="F1388" i="2"/>
  <c r="G1388" i="2"/>
  <c r="H1388" i="2"/>
  <c r="J1388" i="2" s="1"/>
  <c r="F1389" i="2"/>
  <c r="G1389" i="2"/>
  <c r="H1389" i="2"/>
  <c r="J1389" i="2" s="1"/>
  <c r="F1390" i="2"/>
  <c r="G1390" i="2"/>
  <c r="H1390" i="2"/>
  <c r="J1390" i="2" s="1"/>
  <c r="F1391" i="2"/>
  <c r="G1391" i="2"/>
  <c r="H1391" i="2"/>
  <c r="J1391" i="2" s="1"/>
  <c r="F1392" i="2"/>
  <c r="G1392" i="2"/>
  <c r="H1392" i="2"/>
  <c r="J1392" i="2" s="1"/>
  <c r="F1393" i="2"/>
  <c r="G1393" i="2"/>
  <c r="H1393" i="2"/>
  <c r="J1393" i="2" s="1"/>
  <c r="F1394" i="2"/>
  <c r="G1394" i="2"/>
  <c r="H1394" i="2"/>
  <c r="J1394" i="2" s="1"/>
  <c r="F1395" i="2"/>
  <c r="G1395" i="2"/>
  <c r="H1395" i="2"/>
  <c r="J1395" i="2" s="1"/>
  <c r="F1396" i="2"/>
  <c r="G1396" i="2"/>
  <c r="H1396" i="2"/>
  <c r="J1396" i="2" s="1"/>
  <c r="F1397" i="2"/>
  <c r="G1397" i="2"/>
  <c r="H1397" i="2"/>
  <c r="J1397" i="2" s="1"/>
  <c r="F1398" i="2"/>
  <c r="G1398" i="2"/>
  <c r="H1398" i="2"/>
  <c r="J1398" i="2" s="1"/>
  <c r="F1425" i="2"/>
  <c r="G1425" i="2"/>
  <c r="H1425" i="2"/>
  <c r="J1425" i="2" s="1"/>
  <c r="F1399" i="2"/>
  <c r="G1399" i="2"/>
  <c r="H1399" i="2"/>
  <c r="J1399" i="2" s="1"/>
  <c r="F1400" i="2"/>
  <c r="G1400" i="2"/>
  <c r="H1400" i="2"/>
  <c r="J1400" i="2" s="1"/>
  <c r="F1401" i="2"/>
  <c r="G1401" i="2"/>
  <c r="H1401" i="2"/>
  <c r="J1401" i="2" s="1"/>
  <c r="F1402" i="2"/>
  <c r="G1402" i="2"/>
  <c r="H1402" i="2"/>
  <c r="J1402" i="2" s="1"/>
  <c r="F1403" i="2"/>
  <c r="G1403" i="2"/>
  <c r="H1403" i="2"/>
  <c r="J1403" i="2" s="1"/>
  <c r="F1404" i="2"/>
  <c r="G1404" i="2"/>
  <c r="H1404" i="2"/>
  <c r="J1404" i="2" s="1"/>
  <c r="F1405" i="2"/>
  <c r="G1405" i="2"/>
  <c r="H1405" i="2"/>
  <c r="J1405" i="2" s="1"/>
  <c r="F1406" i="2"/>
  <c r="G1406" i="2"/>
  <c r="H1406" i="2"/>
  <c r="J1406" i="2" s="1"/>
  <c r="F1407" i="2"/>
  <c r="G1407" i="2"/>
  <c r="H1407" i="2"/>
  <c r="J1407" i="2" s="1"/>
  <c r="F1408" i="2"/>
  <c r="G1408" i="2"/>
  <c r="H1408" i="2"/>
  <c r="J1408" i="2" s="1"/>
  <c r="F1409" i="2"/>
  <c r="G1409" i="2"/>
  <c r="H1409" i="2"/>
  <c r="J1409" i="2" s="1"/>
  <c r="F1410" i="2"/>
  <c r="G1410" i="2"/>
  <c r="H1410" i="2"/>
  <c r="J1410" i="2" s="1"/>
  <c r="F1411" i="2"/>
  <c r="G1411" i="2"/>
  <c r="H1411" i="2"/>
  <c r="J1411" i="2" s="1"/>
  <c r="F1412" i="2"/>
  <c r="G1412" i="2"/>
  <c r="H1412" i="2"/>
  <c r="J1412" i="2" s="1"/>
  <c r="F1413" i="2"/>
  <c r="G1413" i="2"/>
  <c r="H1413" i="2"/>
  <c r="J1413" i="2" s="1"/>
  <c r="F1414" i="2"/>
  <c r="G1414" i="2"/>
  <c r="H1414" i="2"/>
  <c r="J1414" i="2" s="1"/>
  <c r="F1415" i="2"/>
  <c r="G1415" i="2"/>
  <c r="H1415" i="2"/>
  <c r="J1415" i="2" s="1"/>
  <c r="F1416" i="2"/>
  <c r="G1416" i="2"/>
  <c r="H1416" i="2"/>
  <c r="J1416" i="2" s="1"/>
  <c r="F1417" i="2"/>
  <c r="G1417" i="2"/>
  <c r="H1417" i="2"/>
  <c r="J1417" i="2" s="1"/>
  <c r="F1418" i="2"/>
  <c r="G1418" i="2"/>
  <c r="H1418" i="2"/>
  <c r="J1418" i="2" s="1"/>
  <c r="F1419" i="2"/>
  <c r="G1419" i="2"/>
  <c r="H1419" i="2"/>
  <c r="J1419" i="2" s="1"/>
  <c r="F1420" i="2"/>
  <c r="G1420" i="2"/>
  <c r="H1420" i="2"/>
  <c r="J1420" i="2" s="1"/>
  <c r="F1421" i="2"/>
  <c r="G1421" i="2"/>
  <c r="H1421" i="2"/>
  <c r="J1421" i="2" s="1"/>
  <c r="F1422" i="2"/>
  <c r="G1422" i="2"/>
  <c r="H1422" i="2"/>
  <c r="J1422" i="2" s="1"/>
  <c r="F1423" i="2"/>
  <c r="G1423" i="2"/>
  <c r="H1423" i="2"/>
  <c r="J1423" i="2" s="1"/>
  <c r="F1426" i="2"/>
  <c r="G1426" i="2"/>
  <c r="H1426" i="2"/>
  <c r="J1426" i="2" s="1"/>
  <c r="F1427" i="2"/>
  <c r="G1427" i="2"/>
  <c r="H1427" i="2"/>
  <c r="J1427" i="2" s="1"/>
  <c r="F1428" i="2"/>
  <c r="G1428" i="2"/>
  <c r="H1428" i="2"/>
  <c r="J1428" i="2" s="1"/>
  <c r="F1429" i="2"/>
  <c r="G1429" i="2"/>
  <c r="H1429" i="2"/>
  <c r="J1429" i="2" s="1"/>
  <c r="F1430" i="2"/>
  <c r="G1430" i="2"/>
  <c r="H1430" i="2"/>
  <c r="J1430" i="2" s="1"/>
  <c r="F1431" i="2"/>
  <c r="G1431" i="2"/>
  <c r="H1431" i="2"/>
  <c r="J1431" i="2" s="1"/>
  <c r="F1432" i="2"/>
  <c r="G1432" i="2"/>
  <c r="H1432" i="2"/>
  <c r="J1432" i="2" s="1"/>
  <c r="F1433" i="2"/>
  <c r="G1433" i="2"/>
  <c r="H1433" i="2"/>
  <c r="J1433" i="2" s="1"/>
  <c r="F1434" i="2"/>
  <c r="G1434" i="2"/>
  <c r="H1434" i="2"/>
  <c r="J1434" i="2" s="1"/>
  <c r="F1435" i="2"/>
  <c r="G1435" i="2"/>
  <c r="H1435" i="2"/>
  <c r="J1435" i="2" s="1"/>
  <c r="F1436" i="2"/>
  <c r="G1436" i="2"/>
  <c r="H1436" i="2"/>
  <c r="J1436" i="2" s="1"/>
  <c r="F1437" i="2"/>
  <c r="G1437" i="2"/>
  <c r="H1437" i="2"/>
  <c r="J1437" i="2" s="1"/>
  <c r="F1438" i="2"/>
  <c r="G1438" i="2"/>
  <c r="H1438" i="2"/>
  <c r="J1438" i="2" s="1"/>
  <c r="F1439" i="2"/>
  <c r="G1439" i="2"/>
  <c r="H1439" i="2"/>
  <c r="J1439" i="2" s="1"/>
  <c r="F1440" i="2"/>
  <c r="G1440" i="2"/>
  <c r="H1440" i="2"/>
  <c r="J1440" i="2" s="1"/>
  <c r="F1441" i="2"/>
  <c r="G1441" i="2"/>
  <c r="H1441" i="2"/>
  <c r="J1441" i="2" s="1"/>
  <c r="F1442" i="2"/>
  <c r="G1442" i="2"/>
  <c r="H1442" i="2"/>
  <c r="J1442" i="2" s="1"/>
  <c r="F1443" i="2"/>
  <c r="G1443" i="2"/>
  <c r="H1443" i="2"/>
  <c r="J1443" i="2" s="1"/>
  <c r="F1444" i="2"/>
  <c r="G1444" i="2"/>
  <c r="H1444" i="2"/>
  <c r="J1444" i="2" s="1"/>
  <c r="F1445" i="2"/>
  <c r="G1445" i="2"/>
  <c r="H1445" i="2"/>
  <c r="J1445" i="2" s="1"/>
  <c r="F1446" i="2"/>
  <c r="G1446" i="2"/>
  <c r="H1446" i="2"/>
  <c r="J1446" i="2" s="1"/>
  <c r="F1447" i="2"/>
  <c r="G1447" i="2"/>
  <c r="H1447" i="2"/>
  <c r="J1447" i="2" s="1"/>
  <c r="F1448" i="2"/>
  <c r="G1448" i="2"/>
  <c r="H1448" i="2"/>
  <c r="J1448" i="2" s="1"/>
  <c r="F1449" i="2"/>
  <c r="G1449" i="2"/>
  <c r="H1449" i="2"/>
  <c r="J1449" i="2" s="1"/>
  <c r="F1450" i="2"/>
  <c r="G1450" i="2"/>
  <c r="H1450" i="2"/>
  <c r="J1450" i="2" s="1"/>
  <c r="F1451" i="2"/>
  <c r="G1451" i="2"/>
  <c r="H1451" i="2"/>
  <c r="J1451" i="2" s="1"/>
  <c r="F1452" i="2"/>
  <c r="G1452" i="2"/>
  <c r="H1452" i="2"/>
  <c r="J1452" i="2" s="1"/>
  <c r="F1453" i="2"/>
  <c r="G1453" i="2"/>
  <c r="H1453" i="2"/>
  <c r="J1453" i="2" s="1"/>
  <c r="F1454" i="2"/>
  <c r="G1454" i="2"/>
  <c r="H1454" i="2"/>
  <c r="J1454" i="2" s="1"/>
  <c r="F1455" i="2"/>
  <c r="G1455" i="2"/>
  <c r="H1455" i="2"/>
  <c r="J1455" i="2" s="1"/>
  <c r="F1456" i="2"/>
  <c r="G1456" i="2"/>
  <c r="H1456" i="2"/>
  <c r="J1456" i="2" s="1"/>
  <c r="F1457" i="2"/>
  <c r="G1457" i="2"/>
  <c r="H1457" i="2"/>
  <c r="J1457" i="2" s="1"/>
  <c r="F1458" i="2"/>
  <c r="G1458" i="2"/>
  <c r="H1458" i="2"/>
  <c r="J1458" i="2" s="1"/>
  <c r="F1459" i="2"/>
  <c r="G1459" i="2"/>
  <c r="H1459" i="2"/>
  <c r="J1459" i="2" s="1"/>
  <c r="F1460" i="2"/>
  <c r="G1460" i="2"/>
  <c r="H1460" i="2"/>
  <c r="J1460" i="2" s="1"/>
  <c r="F1461" i="2"/>
  <c r="G1461" i="2"/>
  <c r="H1461" i="2"/>
  <c r="J1461" i="2" s="1"/>
  <c r="F1462" i="2"/>
  <c r="G1462" i="2"/>
  <c r="H1462" i="2"/>
  <c r="J1462" i="2" s="1"/>
  <c r="F1463" i="2"/>
  <c r="G1463" i="2"/>
  <c r="H1463" i="2"/>
  <c r="J1463" i="2" s="1"/>
  <c r="F1464" i="2"/>
  <c r="G1464" i="2"/>
  <c r="H1464" i="2"/>
  <c r="J1464" i="2" s="1"/>
  <c r="F1465" i="2"/>
  <c r="G1465" i="2"/>
  <c r="H1465" i="2"/>
  <c r="J1465" i="2" s="1"/>
  <c r="F1466" i="2"/>
  <c r="G1466" i="2"/>
  <c r="H1466" i="2"/>
  <c r="J1466" i="2" s="1"/>
  <c r="F1467" i="2"/>
  <c r="G1467" i="2"/>
  <c r="H1467" i="2"/>
  <c r="J1467" i="2" s="1"/>
  <c r="F1468" i="2"/>
  <c r="G1468" i="2"/>
  <c r="H1468" i="2"/>
  <c r="J1468" i="2" s="1"/>
  <c r="F1469" i="2"/>
  <c r="G1469" i="2"/>
  <c r="H1469" i="2"/>
  <c r="J1469" i="2" s="1"/>
  <c r="F1470" i="2"/>
  <c r="G1470" i="2"/>
  <c r="H1470" i="2"/>
  <c r="J1470" i="2" s="1"/>
  <c r="F1471" i="2"/>
  <c r="G1471" i="2"/>
  <c r="H1471" i="2"/>
  <c r="J1471" i="2" s="1"/>
  <c r="F1472" i="2"/>
  <c r="G1472" i="2"/>
  <c r="H1472" i="2"/>
  <c r="J1472" i="2" s="1"/>
  <c r="F1473" i="2"/>
  <c r="G1473" i="2"/>
  <c r="H1473" i="2"/>
  <c r="J1473" i="2" s="1"/>
  <c r="F1474" i="2"/>
  <c r="G1474" i="2"/>
  <c r="H1474" i="2"/>
  <c r="J1474" i="2" s="1"/>
  <c r="F1475" i="2"/>
  <c r="G1475" i="2"/>
  <c r="H1475" i="2"/>
  <c r="J1475" i="2" s="1"/>
  <c r="F1476" i="2"/>
  <c r="G1476" i="2"/>
  <c r="H1476" i="2"/>
  <c r="J1476" i="2" s="1"/>
  <c r="F1477" i="2"/>
  <c r="G1477" i="2"/>
  <c r="H1477" i="2"/>
  <c r="J1477" i="2" s="1"/>
  <c r="F1478" i="2"/>
  <c r="G1478" i="2"/>
  <c r="H1478" i="2"/>
  <c r="J1478" i="2" s="1"/>
  <c r="F1479" i="2"/>
  <c r="G1479" i="2"/>
  <c r="H1479" i="2"/>
  <c r="J1479" i="2" s="1"/>
  <c r="F1480" i="2"/>
  <c r="G1480" i="2"/>
  <c r="H1480" i="2"/>
  <c r="J1480" i="2" s="1"/>
  <c r="F1481" i="2"/>
  <c r="G1481" i="2"/>
  <c r="H1481" i="2"/>
  <c r="J1481" i="2" s="1"/>
  <c r="F1482" i="2"/>
  <c r="G1482" i="2"/>
  <c r="H1482" i="2"/>
  <c r="J1482" i="2" s="1"/>
  <c r="F1483" i="2"/>
  <c r="G1483" i="2"/>
  <c r="H1483" i="2"/>
  <c r="J1483" i="2" s="1"/>
  <c r="F1484" i="2"/>
  <c r="G1484" i="2"/>
  <c r="H1484" i="2"/>
  <c r="J1484" i="2" s="1"/>
  <c r="F1485" i="2"/>
  <c r="G1485" i="2"/>
  <c r="H1485" i="2"/>
  <c r="J1485" i="2" s="1"/>
  <c r="F1486" i="2"/>
  <c r="G1486" i="2"/>
  <c r="H1486" i="2"/>
  <c r="J1486" i="2" s="1"/>
  <c r="F1487" i="2"/>
  <c r="G1487" i="2"/>
  <c r="H1487" i="2"/>
  <c r="J1487" i="2" s="1"/>
  <c r="F1488" i="2"/>
  <c r="G1488" i="2"/>
  <c r="H1488" i="2"/>
  <c r="J1488" i="2" s="1"/>
  <c r="F1489" i="2"/>
  <c r="G1489" i="2"/>
  <c r="H1489" i="2"/>
  <c r="J1489" i="2" s="1"/>
  <c r="F1490" i="2"/>
  <c r="G1490" i="2"/>
  <c r="H1490" i="2"/>
  <c r="J1490" i="2" s="1"/>
  <c r="F1491" i="2"/>
  <c r="G1491" i="2"/>
  <c r="H1491" i="2"/>
  <c r="J1491" i="2" s="1"/>
  <c r="F1492" i="2"/>
  <c r="G1492" i="2"/>
  <c r="H1492" i="2"/>
  <c r="J1492" i="2" s="1"/>
  <c r="F1493" i="2"/>
  <c r="G1493" i="2"/>
  <c r="H1493" i="2"/>
  <c r="J1493" i="2" s="1"/>
  <c r="F1494" i="2"/>
  <c r="G1494" i="2"/>
  <c r="H1494" i="2"/>
  <c r="J1494" i="2" s="1"/>
  <c r="F1495" i="2"/>
  <c r="G1495" i="2"/>
  <c r="H1495" i="2"/>
  <c r="J1495" i="2" s="1"/>
  <c r="F1496" i="2"/>
  <c r="G1496" i="2"/>
  <c r="H1496" i="2"/>
  <c r="J1496" i="2" s="1"/>
  <c r="F1497" i="2"/>
  <c r="G1497" i="2"/>
  <c r="H1497" i="2"/>
  <c r="J1497" i="2" s="1"/>
  <c r="F1498" i="2"/>
  <c r="G1498" i="2"/>
  <c r="H1498" i="2"/>
  <c r="J1498" i="2" s="1"/>
  <c r="F1499" i="2"/>
  <c r="G1499" i="2"/>
  <c r="H1499" i="2"/>
  <c r="J1499" i="2" s="1"/>
  <c r="F1500" i="2"/>
  <c r="G1500" i="2"/>
  <c r="H1500" i="2"/>
  <c r="J1500" i="2" s="1"/>
  <c r="F1501" i="2"/>
  <c r="G1501" i="2"/>
  <c r="H1501" i="2"/>
  <c r="J1501" i="2" s="1"/>
  <c r="F1502" i="2"/>
  <c r="G1502" i="2"/>
  <c r="H1502" i="2"/>
  <c r="J1502" i="2" s="1"/>
  <c r="F1503" i="2"/>
  <c r="G1503" i="2"/>
  <c r="H1503" i="2"/>
  <c r="J1503" i="2" s="1"/>
  <c r="F1504" i="2"/>
  <c r="G1504" i="2"/>
  <c r="H1504" i="2"/>
  <c r="J1504" i="2" s="1"/>
  <c r="F1505" i="2"/>
  <c r="G1505" i="2"/>
  <c r="H1505" i="2"/>
  <c r="J1505" i="2" s="1"/>
  <c r="F1506" i="2"/>
  <c r="G1506" i="2"/>
  <c r="H1506" i="2"/>
  <c r="J1506" i="2" s="1"/>
  <c r="F1507" i="2"/>
  <c r="G1507" i="2"/>
  <c r="H1507" i="2"/>
  <c r="J1507" i="2" s="1"/>
  <c r="F1508" i="2"/>
  <c r="G1508" i="2"/>
  <c r="H1508" i="2"/>
  <c r="J1508" i="2" s="1"/>
  <c r="F1509" i="2"/>
  <c r="G1509" i="2"/>
  <c r="H1509" i="2"/>
  <c r="J1509" i="2" s="1"/>
  <c r="F1510" i="2"/>
  <c r="G1510" i="2"/>
  <c r="H1510" i="2"/>
  <c r="J1510" i="2" s="1"/>
  <c r="F1512" i="2"/>
  <c r="G1512" i="2"/>
  <c r="H1512" i="2"/>
  <c r="J1512" i="2" s="1"/>
  <c r="F1513" i="2"/>
  <c r="G1513" i="2"/>
  <c r="H1513" i="2"/>
  <c r="J1513" i="2" s="1"/>
  <c r="F1514" i="2"/>
  <c r="G1514" i="2"/>
  <c r="H1514" i="2"/>
  <c r="J1514" i="2" s="1"/>
  <c r="F1515" i="2"/>
  <c r="G1515" i="2"/>
  <c r="H1515" i="2"/>
  <c r="J1515" i="2" s="1"/>
  <c r="F1516" i="2"/>
  <c r="G1516" i="2"/>
  <c r="H1516" i="2"/>
  <c r="J1516" i="2" s="1"/>
  <c r="F1517" i="2"/>
  <c r="G1517" i="2"/>
  <c r="H1517" i="2"/>
  <c r="J1517" i="2" s="1"/>
  <c r="F1518" i="2"/>
  <c r="G1518" i="2"/>
  <c r="H1518" i="2"/>
  <c r="J1518" i="2" s="1"/>
  <c r="F1519" i="2"/>
  <c r="G1519" i="2"/>
  <c r="H1519" i="2"/>
  <c r="J1519" i="2" s="1"/>
  <c r="F1520" i="2"/>
  <c r="G1520" i="2"/>
  <c r="H1520" i="2"/>
  <c r="J1520" i="2" s="1"/>
  <c r="F1521" i="2"/>
  <c r="G1521" i="2"/>
  <c r="H1521" i="2"/>
  <c r="J1521" i="2" s="1"/>
  <c r="F1522" i="2"/>
  <c r="G1522" i="2"/>
  <c r="H1522" i="2"/>
  <c r="J1522" i="2" s="1"/>
  <c r="F1523" i="2"/>
  <c r="G1523" i="2"/>
  <c r="H1523" i="2"/>
  <c r="J1523" i="2" s="1"/>
  <c r="F1524" i="2"/>
  <c r="G1524" i="2"/>
  <c r="H1524" i="2"/>
  <c r="J1524" i="2" s="1"/>
  <c r="F1525" i="2"/>
  <c r="G1525" i="2"/>
  <c r="H1525" i="2"/>
  <c r="J1525" i="2" s="1"/>
  <c r="F1526" i="2"/>
  <c r="G1526" i="2"/>
  <c r="H1526" i="2"/>
  <c r="J1526" i="2" s="1"/>
  <c r="F1527" i="2"/>
  <c r="G1527" i="2"/>
  <c r="H1527" i="2"/>
  <c r="J1527" i="2" s="1"/>
  <c r="F1528" i="2"/>
  <c r="G1528" i="2"/>
  <c r="H1528" i="2"/>
  <c r="J1528" i="2" s="1"/>
  <c r="F1529" i="2"/>
  <c r="G1529" i="2"/>
  <c r="H1529" i="2"/>
  <c r="J1529" i="2" s="1"/>
  <c r="F1530" i="2"/>
  <c r="G1530" i="2"/>
  <c r="H1530" i="2"/>
  <c r="J1530" i="2" s="1"/>
  <c r="F1531" i="2"/>
  <c r="G1531" i="2"/>
  <c r="H1531" i="2"/>
  <c r="J1531" i="2" s="1"/>
  <c r="F1532" i="2"/>
  <c r="G1532" i="2"/>
  <c r="H1532" i="2"/>
  <c r="J1532" i="2" s="1"/>
  <c r="F1533" i="2"/>
  <c r="G1533" i="2"/>
  <c r="H1533" i="2"/>
  <c r="J1533" i="2" s="1"/>
  <c r="F1534" i="2"/>
  <c r="G1534" i="2"/>
  <c r="H1534" i="2"/>
  <c r="J1534" i="2" s="1"/>
  <c r="F1535" i="2"/>
  <c r="G1535" i="2"/>
  <c r="H1535" i="2"/>
  <c r="J1535" i="2" s="1"/>
  <c r="F1536" i="2"/>
  <c r="G1536" i="2"/>
  <c r="H1536" i="2"/>
  <c r="J1536" i="2" s="1"/>
  <c r="F1537" i="2"/>
  <c r="G1537" i="2"/>
  <c r="H1537" i="2"/>
  <c r="J1537" i="2" s="1"/>
  <c r="F1538" i="2"/>
  <c r="G1538" i="2"/>
  <c r="H1538" i="2"/>
  <c r="J1538" i="2" s="1"/>
  <c r="F1539" i="2"/>
  <c r="G1539" i="2"/>
  <c r="H1539" i="2"/>
  <c r="J1539" i="2" s="1"/>
  <c r="F1540" i="2"/>
  <c r="G1540" i="2"/>
  <c r="H1540" i="2"/>
  <c r="J1540" i="2" s="1"/>
  <c r="F1541" i="2"/>
  <c r="G1541" i="2"/>
  <c r="H1541" i="2"/>
  <c r="J1541" i="2" s="1"/>
  <c r="F1542" i="2"/>
  <c r="G1542" i="2"/>
  <c r="H1542" i="2"/>
  <c r="J1542" i="2" s="1"/>
  <c r="F1543" i="2"/>
  <c r="G1543" i="2"/>
  <c r="H1543" i="2"/>
  <c r="J1543" i="2" s="1"/>
  <c r="F1544" i="2"/>
  <c r="G1544" i="2"/>
  <c r="H1544" i="2"/>
  <c r="J1544" i="2" s="1"/>
  <c r="F1545" i="2"/>
  <c r="G1545" i="2"/>
  <c r="H1545" i="2"/>
  <c r="J1545" i="2" s="1"/>
  <c r="F1546" i="2"/>
  <c r="G1546" i="2"/>
  <c r="H1546" i="2"/>
  <c r="J1546" i="2" s="1"/>
  <c r="F1547" i="2"/>
  <c r="G1547" i="2"/>
  <c r="H1547" i="2"/>
  <c r="J1547" i="2" s="1"/>
  <c r="F1548" i="2"/>
  <c r="G1548" i="2"/>
  <c r="H1548" i="2"/>
  <c r="J1548" i="2" s="1"/>
  <c r="F1549" i="2"/>
  <c r="G1549" i="2"/>
  <c r="H1549" i="2"/>
  <c r="J1549" i="2" s="1"/>
  <c r="F1550" i="2"/>
  <c r="G1550" i="2"/>
  <c r="H1550" i="2"/>
  <c r="J1550" i="2" s="1"/>
  <c r="F1551" i="2"/>
  <c r="G1551" i="2"/>
  <c r="H1551" i="2"/>
  <c r="J1551" i="2" s="1"/>
  <c r="F1552" i="2"/>
  <c r="G1552" i="2"/>
  <c r="H1552" i="2"/>
  <c r="J1552" i="2" s="1"/>
  <c r="F1553" i="2"/>
  <c r="G1553" i="2"/>
  <c r="H1553" i="2"/>
  <c r="J1553" i="2" s="1"/>
  <c r="F1554" i="2"/>
  <c r="G1554" i="2"/>
  <c r="H1554" i="2"/>
  <c r="J1554" i="2" s="1"/>
  <c r="F1555" i="2"/>
  <c r="G1555" i="2"/>
  <c r="H1555" i="2"/>
  <c r="J1555" i="2" s="1"/>
  <c r="F1556" i="2"/>
  <c r="G1556" i="2"/>
  <c r="H1556" i="2"/>
  <c r="J1556" i="2" s="1"/>
  <c r="F1557" i="2"/>
  <c r="G1557" i="2"/>
  <c r="H1557" i="2"/>
  <c r="J1557" i="2" s="1"/>
  <c r="F1558" i="2"/>
  <c r="G1558" i="2"/>
  <c r="H1558" i="2"/>
  <c r="J1558" i="2" s="1"/>
  <c r="F1559" i="2"/>
  <c r="G1559" i="2"/>
  <c r="H1559" i="2"/>
  <c r="J1559" i="2" s="1"/>
  <c r="F1560" i="2"/>
  <c r="G1560" i="2"/>
  <c r="H1560" i="2"/>
  <c r="J1560" i="2" s="1"/>
  <c r="F1561" i="2"/>
  <c r="G1561" i="2"/>
  <c r="H1561" i="2"/>
  <c r="J1561" i="2" s="1"/>
  <c r="F1562" i="2"/>
  <c r="G1562" i="2"/>
  <c r="H1562" i="2"/>
  <c r="J1562" i="2" s="1"/>
  <c r="F1563" i="2"/>
  <c r="G1563" i="2"/>
  <c r="H1563" i="2"/>
  <c r="J1563" i="2" s="1"/>
  <c r="F1564" i="2"/>
  <c r="G1564" i="2"/>
  <c r="H1564" i="2"/>
  <c r="J1564" i="2" s="1"/>
  <c r="F1565" i="2"/>
  <c r="G1565" i="2"/>
  <c r="H1565" i="2"/>
  <c r="J1565" i="2" s="1"/>
  <c r="F1566" i="2"/>
  <c r="G1566" i="2"/>
  <c r="H1566" i="2"/>
  <c r="J1566" i="2" s="1"/>
  <c r="F1567" i="2"/>
  <c r="G1567" i="2"/>
  <c r="H1567" i="2"/>
  <c r="J1567" i="2" s="1"/>
  <c r="F1568" i="2"/>
  <c r="G1568" i="2"/>
  <c r="H1568" i="2"/>
  <c r="J1568" i="2" s="1"/>
  <c r="F1569" i="2"/>
  <c r="G1569" i="2"/>
  <c r="H1569" i="2"/>
  <c r="J1569" i="2" s="1"/>
  <c r="F1570" i="2"/>
  <c r="G1570" i="2"/>
  <c r="H1570" i="2"/>
  <c r="J1570" i="2" s="1"/>
  <c r="F1571" i="2"/>
  <c r="G1571" i="2"/>
  <c r="H1571" i="2"/>
  <c r="J1571" i="2" s="1"/>
  <c r="F1572" i="2"/>
  <c r="G1572" i="2"/>
  <c r="H1572" i="2"/>
  <c r="J1572" i="2" s="1"/>
  <c r="F1573" i="2"/>
  <c r="G1573" i="2"/>
  <c r="H1573" i="2"/>
  <c r="J1573" i="2" s="1"/>
  <c r="F1574" i="2"/>
  <c r="G1574" i="2"/>
  <c r="H1574" i="2"/>
  <c r="J1574" i="2" s="1"/>
  <c r="F1575" i="2"/>
  <c r="G1575" i="2"/>
  <c r="H1575" i="2"/>
  <c r="J1575" i="2" s="1"/>
  <c r="F1576" i="2"/>
  <c r="G1576" i="2"/>
  <c r="H1576" i="2"/>
  <c r="J1576" i="2" s="1"/>
  <c r="F1577" i="2"/>
  <c r="G1577" i="2"/>
  <c r="H1577" i="2"/>
  <c r="J1577" i="2" s="1"/>
  <c r="F1578" i="2"/>
  <c r="G1578" i="2"/>
  <c r="H1578" i="2"/>
  <c r="J1578" i="2" s="1"/>
  <c r="F1579" i="2"/>
  <c r="G1579" i="2"/>
  <c r="H1579" i="2"/>
  <c r="J1579" i="2" s="1"/>
  <c r="F1580" i="2"/>
  <c r="G1580" i="2"/>
  <c r="H1580" i="2"/>
  <c r="J1580" i="2" s="1"/>
  <c r="F1581" i="2"/>
  <c r="G1581" i="2"/>
  <c r="H1581" i="2"/>
  <c r="J1581" i="2" s="1"/>
  <c r="F1582" i="2"/>
  <c r="G1582" i="2"/>
  <c r="H1582" i="2"/>
  <c r="J1582" i="2" s="1"/>
  <c r="F1583" i="2"/>
  <c r="G1583" i="2"/>
  <c r="H1583" i="2"/>
  <c r="J1583" i="2" s="1"/>
  <c r="F1584" i="2"/>
  <c r="G1584" i="2"/>
  <c r="H1584" i="2"/>
  <c r="J1584" i="2" s="1"/>
  <c r="F1585" i="2"/>
  <c r="G1585" i="2"/>
  <c r="H1585" i="2"/>
  <c r="J1585" i="2" s="1"/>
  <c r="F1586" i="2"/>
  <c r="G1586" i="2"/>
  <c r="H1586" i="2"/>
  <c r="J1586" i="2" s="1"/>
  <c r="F1587" i="2"/>
  <c r="G1587" i="2"/>
  <c r="H1587" i="2"/>
  <c r="J1587" i="2" s="1"/>
  <c r="F1588" i="2"/>
  <c r="G1588" i="2"/>
  <c r="H1588" i="2"/>
  <c r="J1588" i="2" s="1"/>
  <c r="F1589" i="2"/>
  <c r="G1589" i="2"/>
  <c r="H1589" i="2"/>
  <c r="J1589" i="2" s="1"/>
  <c r="F1590" i="2"/>
  <c r="G1590" i="2"/>
  <c r="H1590" i="2"/>
  <c r="J1590" i="2" s="1"/>
  <c r="F1591" i="2"/>
  <c r="G1591" i="2"/>
  <c r="H1591" i="2"/>
  <c r="J1591" i="2" s="1"/>
  <c r="F1592" i="2"/>
  <c r="G1592" i="2"/>
  <c r="H1592" i="2"/>
  <c r="J1592" i="2" s="1"/>
  <c r="F1593" i="2"/>
  <c r="G1593" i="2"/>
  <c r="H1593" i="2"/>
  <c r="J1593" i="2" s="1"/>
  <c r="F1594" i="2"/>
  <c r="G1594" i="2"/>
  <c r="H1594" i="2"/>
  <c r="J1594" i="2" s="1"/>
  <c r="F1595" i="2"/>
  <c r="G1595" i="2"/>
  <c r="H1595" i="2"/>
  <c r="J1595" i="2" s="1"/>
  <c r="F1596" i="2"/>
  <c r="G1596" i="2"/>
  <c r="H1596" i="2"/>
  <c r="J1596" i="2" s="1"/>
  <c r="F1597" i="2"/>
  <c r="G1597" i="2"/>
  <c r="H1597" i="2"/>
  <c r="J1597" i="2" s="1"/>
  <c r="F1598" i="2"/>
  <c r="G1598" i="2"/>
  <c r="H1598" i="2"/>
  <c r="J1598" i="2" s="1"/>
  <c r="F1599" i="2"/>
  <c r="G1599" i="2"/>
  <c r="H1599" i="2"/>
  <c r="J1599" i="2" s="1"/>
  <c r="F1600" i="2"/>
  <c r="G1600" i="2"/>
  <c r="H1600" i="2"/>
  <c r="J1600" i="2" s="1"/>
  <c r="F1601" i="2"/>
  <c r="G1601" i="2"/>
  <c r="H1601" i="2"/>
  <c r="J1601" i="2" s="1"/>
  <c r="F1602" i="2"/>
  <c r="G1602" i="2"/>
  <c r="H1602" i="2"/>
  <c r="J1602" i="2" s="1"/>
  <c r="F1603" i="2"/>
  <c r="G1603" i="2"/>
  <c r="H1603" i="2"/>
  <c r="J1603" i="2" s="1"/>
  <c r="F1604" i="2"/>
  <c r="G1604" i="2"/>
  <c r="H1604" i="2"/>
  <c r="J1604" i="2" s="1"/>
  <c r="F1605" i="2"/>
  <c r="G1605" i="2"/>
  <c r="H1605" i="2"/>
  <c r="J1605" i="2" s="1"/>
  <c r="F1606" i="2"/>
  <c r="G1606" i="2"/>
  <c r="H1606" i="2"/>
  <c r="J1606" i="2" s="1"/>
  <c r="F1607" i="2"/>
  <c r="G1607" i="2"/>
  <c r="H1607" i="2"/>
  <c r="J1607" i="2" s="1"/>
  <c r="F1608" i="2"/>
  <c r="G1608" i="2"/>
  <c r="H1608" i="2"/>
  <c r="J1608" i="2" s="1"/>
  <c r="F1609" i="2"/>
  <c r="G1609" i="2"/>
  <c r="H1609" i="2"/>
  <c r="J1609" i="2" s="1"/>
  <c r="F1610" i="2"/>
  <c r="G1610" i="2"/>
  <c r="H1610" i="2"/>
  <c r="J1610" i="2" s="1"/>
  <c r="F1611" i="2"/>
  <c r="G1611" i="2"/>
  <c r="H1611" i="2"/>
  <c r="J1611" i="2" s="1"/>
  <c r="F1612" i="2"/>
  <c r="G1612" i="2"/>
  <c r="H1612" i="2"/>
  <c r="J1612" i="2" s="1"/>
  <c r="F1613" i="2"/>
  <c r="G1613" i="2"/>
  <c r="H1613" i="2"/>
  <c r="J1613" i="2" s="1"/>
  <c r="F1614" i="2"/>
  <c r="G1614" i="2"/>
  <c r="H1614" i="2"/>
  <c r="J1614" i="2" s="1"/>
  <c r="F1615" i="2"/>
  <c r="G1615" i="2"/>
  <c r="H1615" i="2"/>
  <c r="J1615" i="2" s="1"/>
  <c r="F1616" i="2"/>
  <c r="G1616" i="2"/>
  <c r="H1616" i="2"/>
  <c r="J1616" i="2" s="1"/>
  <c r="F1617" i="2"/>
  <c r="G1617" i="2"/>
  <c r="H1617" i="2"/>
  <c r="J1617" i="2" s="1"/>
  <c r="F1618" i="2"/>
  <c r="G1618" i="2"/>
  <c r="H1618" i="2"/>
  <c r="J1618" i="2" s="1"/>
  <c r="F1619" i="2"/>
  <c r="G1619" i="2"/>
  <c r="H1619" i="2"/>
  <c r="J1619" i="2" s="1"/>
  <c r="F1620" i="2"/>
  <c r="G1620" i="2"/>
  <c r="H1620" i="2"/>
  <c r="J1620" i="2" s="1"/>
  <c r="F1621" i="2"/>
  <c r="G1621" i="2"/>
  <c r="H1621" i="2"/>
  <c r="J1621" i="2" s="1"/>
  <c r="F1622" i="2"/>
  <c r="G1622" i="2"/>
  <c r="H1622" i="2"/>
  <c r="J1622" i="2" s="1"/>
  <c r="F1623" i="2"/>
  <c r="G1623" i="2"/>
  <c r="H1623" i="2"/>
  <c r="J1623" i="2" s="1"/>
  <c r="F1624" i="2"/>
  <c r="G1624" i="2"/>
  <c r="H1624" i="2"/>
  <c r="J1624" i="2" s="1"/>
  <c r="F1625" i="2"/>
  <c r="G1625" i="2"/>
  <c r="H1625" i="2"/>
  <c r="J1625" i="2" s="1"/>
  <c r="F1626" i="2"/>
  <c r="G1626" i="2"/>
  <c r="H1626" i="2"/>
  <c r="J1626" i="2" s="1"/>
  <c r="F1627" i="2"/>
  <c r="G1627" i="2"/>
  <c r="H1627" i="2"/>
  <c r="J1627" i="2" s="1"/>
  <c r="F1628" i="2"/>
  <c r="G1628" i="2"/>
  <c r="H1628" i="2"/>
  <c r="J1628" i="2" s="1"/>
  <c r="F1629" i="2"/>
  <c r="G1629" i="2"/>
  <c r="H1629" i="2"/>
  <c r="J1629" i="2" s="1"/>
  <c r="F1630" i="2"/>
  <c r="G1630" i="2"/>
  <c r="H1630" i="2"/>
  <c r="J1630" i="2" s="1"/>
  <c r="F1631" i="2"/>
  <c r="G1631" i="2"/>
  <c r="H1631" i="2"/>
  <c r="J1631" i="2" s="1"/>
  <c r="F1632" i="2"/>
  <c r="G1632" i="2"/>
  <c r="H1632" i="2"/>
  <c r="J1632" i="2" s="1"/>
  <c r="F1633" i="2"/>
  <c r="G1633" i="2"/>
  <c r="H1633" i="2"/>
  <c r="J1633" i="2" s="1"/>
  <c r="F1634" i="2"/>
  <c r="G1634" i="2"/>
  <c r="H1634" i="2"/>
  <c r="J1634" i="2" s="1"/>
  <c r="F1635" i="2"/>
  <c r="G1635" i="2"/>
  <c r="H1635" i="2"/>
  <c r="J1635" i="2" s="1"/>
  <c r="F1636" i="2"/>
  <c r="G1636" i="2"/>
  <c r="H1636" i="2"/>
  <c r="J1636" i="2" s="1"/>
  <c r="F1637" i="2"/>
  <c r="G1637" i="2"/>
  <c r="H1637" i="2"/>
  <c r="J1637" i="2" s="1"/>
  <c r="F1638" i="2"/>
  <c r="G1638" i="2"/>
  <c r="H1638" i="2"/>
  <c r="J1638" i="2" s="1"/>
  <c r="F1639" i="2"/>
  <c r="G1639" i="2"/>
  <c r="H1639" i="2"/>
  <c r="J1639" i="2" s="1"/>
  <c r="F1640" i="2"/>
  <c r="G1640" i="2"/>
  <c r="H1640" i="2"/>
  <c r="J1640" i="2" s="1"/>
  <c r="F1641" i="2"/>
  <c r="G1641" i="2"/>
  <c r="H1641" i="2"/>
  <c r="J1641" i="2" s="1"/>
  <c r="F1642" i="2"/>
  <c r="G1642" i="2"/>
  <c r="H1642" i="2"/>
  <c r="J1642" i="2" s="1"/>
  <c r="F1643" i="2"/>
  <c r="G1643" i="2"/>
  <c r="H1643" i="2"/>
  <c r="J1643" i="2" s="1"/>
  <c r="F1644" i="2"/>
  <c r="G1644" i="2"/>
  <c r="H1644" i="2"/>
  <c r="J1644" i="2" s="1"/>
  <c r="F1645" i="2"/>
  <c r="G1645" i="2"/>
  <c r="H1645" i="2"/>
  <c r="J1645" i="2" s="1"/>
  <c r="F1646" i="2"/>
  <c r="G1646" i="2"/>
  <c r="H1646" i="2"/>
  <c r="J1646" i="2" s="1"/>
  <c r="F1647" i="2"/>
  <c r="G1647" i="2"/>
  <c r="H1647" i="2"/>
  <c r="J1647" i="2" s="1"/>
  <c r="F1648" i="2"/>
  <c r="G1648" i="2"/>
  <c r="H1648" i="2"/>
  <c r="J1648" i="2" s="1"/>
  <c r="F1649" i="2"/>
  <c r="G1649" i="2"/>
  <c r="H1649" i="2"/>
  <c r="J1649" i="2" s="1"/>
  <c r="F1650" i="2"/>
  <c r="G1650" i="2"/>
  <c r="H1650" i="2"/>
  <c r="J1650" i="2" s="1"/>
  <c r="F1651" i="2"/>
  <c r="G1651" i="2"/>
  <c r="H1651" i="2"/>
  <c r="J1651" i="2" s="1"/>
  <c r="F1652" i="2"/>
  <c r="G1652" i="2"/>
  <c r="H1652" i="2"/>
  <c r="J1652" i="2" s="1"/>
  <c r="F1653" i="2"/>
  <c r="G1653" i="2"/>
  <c r="H1653" i="2"/>
  <c r="J1653" i="2" s="1"/>
  <c r="F1654" i="2"/>
  <c r="G1654" i="2"/>
  <c r="H1654" i="2"/>
  <c r="J1654" i="2" s="1"/>
  <c r="F1655" i="2"/>
  <c r="G1655" i="2"/>
  <c r="H1655" i="2"/>
  <c r="J1655" i="2" s="1"/>
  <c r="F1656" i="2"/>
  <c r="G1656" i="2"/>
  <c r="H1656" i="2"/>
  <c r="J1656" i="2" s="1"/>
  <c r="F1657" i="2"/>
  <c r="G1657" i="2"/>
  <c r="H1657" i="2"/>
  <c r="J1657" i="2" s="1"/>
  <c r="F1658" i="2"/>
  <c r="G1658" i="2"/>
  <c r="H1658" i="2"/>
  <c r="J1658" i="2" s="1"/>
  <c r="F1659" i="2"/>
  <c r="G1659" i="2"/>
  <c r="H1659" i="2"/>
  <c r="J1659" i="2" s="1"/>
  <c r="F1660" i="2"/>
  <c r="G1660" i="2"/>
  <c r="H1660" i="2"/>
  <c r="J1660" i="2" s="1"/>
  <c r="F1661" i="2"/>
  <c r="G1661" i="2"/>
  <c r="H1661" i="2"/>
  <c r="J1661" i="2" s="1"/>
  <c r="F1662" i="2"/>
  <c r="G1662" i="2"/>
  <c r="H1662" i="2"/>
  <c r="J1662" i="2" s="1"/>
  <c r="F1663" i="2"/>
  <c r="G1663" i="2"/>
  <c r="H1663" i="2"/>
  <c r="J1663" i="2" s="1"/>
  <c r="F1664" i="2"/>
  <c r="G1664" i="2"/>
  <c r="H1664" i="2"/>
  <c r="J1664" i="2" s="1"/>
  <c r="F1665" i="2"/>
  <c r="G1665" i="2"/>
  <c r="H1665" i="2"/>
  <c r="J1665" i="2" s="1"/>
  <c r="F1666" i="2"/>
  <c r="G1666" i="2"/>
  <c r="H1666" i="2"/>
  <c r="J1666" i="2" s="1"/>
  <c r="F1667" i="2"/>
  <c r="G1667" i="2"/>
  <c r="H1667" i="2"/>
  <c r="J1667" i="2" s="1"/>
  <c r="F1668" i="2"/>
  <c r="G1668" i="2"/>
  <c r="H1668" i="2"/>
  <c r="J1668" i="2" s="1"/>
  <c r="F1669" i="2"/>
  <c r="G1669" i="2"/>
  <c r="H1669" i="2"/>
  <c r="J1669" i="2" s="1"/>
  <c r="F1670" i="2"/>
  <c r="G1670" i="2"/>
  <c r="H1670" i="2"/>
  <c r="J1670" i="2" s="1"/>
  <c r="F1671" i="2"/>
  <c r="G1671" i="2"/>
  <c r="H1671" i="2"/>
  <c r="J1671" i="2" s="1"/>
  <c r="F1672" i="2"/>
  <c r="G1672" i="2"/>
  <c r="H1672" i="2"/>
  <c r="J1672" i="2" s="1"/>
  <c r="F1673" i="2"/>
  <c r="G1673" i="2"/>
  <c r="H1673" i="2"/>
  <c r="J1673" i="2" s="1"/>
  <c r="F1674" i="2"/>
  <c r="G1674" i="2"/>
  <c r="H1674" i="2"/>
  <c r="J1674" i="2" s="1"/>
  <c r="F1675" i="2"/>
  <c r="G1675" i="2"/>
  <c r="H1675" i="2"/>
  <c r="J1675" i="2" s="1"/>
  <c r="F1676" i="2"/>
  <c r="G1676" i="2"/>
  <c r="H1676" i="2"/>
  <c r="J1676" i="2" s="1"/>
  <c r="F1677" i="2"/>
  <c r="G1677" i="2"/>
  <c r="H1677" i="2"/>
  <c r="J1677" i="2" s="1"/>
  <c r="F1678" i="2"/>
  <c r="G1678" i="2"/>
  <c r="H1678" i="2"/>
  <c r="J1678" i="2" s="1"/>
  <c r="F1679" i="2"/>
  <c r="G1679" i="2"/>
  <c r="H1679" i="2"/>
  <c r="J1679" i="2" s="1"/>
  <c r="F1680" i="2"/>
  <c r="G1680" i="2"/>
  <c r="H1680" i="2"/>
  <c r="J1680" i="2" s="1"/>
  <c r="F1681" i="2"/>
  <c r="G1681" i="2"/>
  <c r="H1681" i="2"/>
  <c r="J1681" i="2" s="1"/>
  <c r="F1682" i="2"/>
  <c r="G1682" i="2"/>
  <c r="H1682" i="2"/>
  <c r="J1682" i="2" s="1"/>
  <c r="F1683" i="2"/>
  <c r="G1683" i="2"/>
  <c r="H1683" i="2"/>
  <c r="J1683" i="2" s="1"/>
  <c r="F1684" i="2"/>
  <c r="G1684" i="2"/>
  <c r="H1684" i="2"/>
  <c r="J1684" i="2" s="1"/>
  <c r="F1685" i="2"/>
  <c r="G1685" i="2"/>
  <c r="H1685" i="2"/>
  <c r="J1685" i="2" s="1"/>
  <c r="F1686" i="2"/>
  <c r="G1686" i="2"/>
  <c r="H1686" i="2"/>
  <c r="J1686" i="2" s="1"/>
  <c r="F1687" i="2"/>
  <c r="G1687" i="2"/>
  <c r="H1687" i="2"/>
  <c r="J1687" i="2" s="1"/>
  <c r="F1688" i="2"/>
  <c r="G1688" i="2"/>
  <c r="H1688" i="2"/>
  <c r="J1688" i="2" s="1"/>
  <c r="F1689" i="2"/>
  <c r="G1689" i="2"/>
  <c r="H1689" i="2"/>
  <c r="J1689" i="2" s="1"/>
  <c r="F1690" i="2"/>
  <c r="G1690" i="2"/>
  <c r="H1690" i="2"/>
  <c r="J1690" i="2" s="1"/>
  <c r="F1691" i="2"/>
  <c r="G1691" i="2"/>
  <c r="H1691" i="2"/>
  <c r="J1691" i="2" s="1"/>
  <c r="F1692" i="2"/>
  <c r="G1692" i="2"/>
  <c r="H1692" i="2"/>
  <c r="J1692" i="2" s="1"/>
  <c r="F1693" i="2"/>
  <c r="G1693" i="2"/>
  <c r="H1693" i="2"/>
  <c r="J1693" i="2" s="1"/>
  <c r="F1694" i="2"/>
  <c r="G1694" i="2"/>
  <c r="H1694" i="2"/>
  <c r="J1694" i="2" s="1"/>
  <c r="F1695" i="2"/>
  <c r="G1695" i="2"/>
  <c r="H1695" i="2"/>
  <c r="J1695" i="2" s="1"/>
  <c r="F1696" i="2"/>
  <c r="G1696" i="2"/>
  <c r="H1696" i="2"/>
  <c r="J1696" i="2" s="1"/>
  <c r="F1697" i="2"/>
  <c r="G1697" i="2"/>
  <c r="H1697" i="2"/>
  <c r="J1697" i="2" s="1"/>
  <c r="F1698" i="2"/>
  <c r="G1698" i="2"/>
  <c r="H1698" i="2"/>
  <c r="J1698" i="2" s="1"/>
  <c r="F1699" i="2"/>
  <c r="G1699" i="2"/>
  <c r="H1699" i="2"/>
  <c r="J1699" i="2" s="1"/>
  <c r="F1700" i="2"/>
  <c r="G1700" i="2"/>
  <c r="H1700" i="2"/>
  <c r="J1700" i="2" s="1"/>
  <c r="F1701" i="2"/>
  <c r="G1701" i="2"/>
  <c r="H1701" i="2"/>
  <c r="J1701" i="2" s="1"/>
  <c r="F1702" i="2"/>
  <c r="G1702" i="2"/>
  <c r="H1702" i="2"/>
  <c r="J1702" i="2" s="1"/>
  <c r="F1703" i="2"/>
  <c r="G1703" i="2"/>
  <c r="H1703" i="2"/>
  <c r="J1703" i="2" s="1"/>
  <c r="F1511" i="2"/>
  <c r="G1511" i="2"/>
  <c r="H1511" i="2"/>
  <c r="J1511" i="2" s="1"/>
  <c r="F1704" i="2"/>
  <c r="G1704" i="2"/>
  <c r="H1704" i="2"/>
  <c r="J1704" i="2" s="1"/>
  <c r="F1705" i="2"/>
  <c r="G1705" i="2"/>
  <c r="H1705" i="2"/>
  <c r="J1705" i="2" s="1"/>
  <c r="F1706" i="2"/>
  <c r="G1706" i="2"/>
  <c r="H1706" i="2"/>
  <c r="J1706" i="2" s="1"/>
  <c r="F1707" i="2"/>
  <c r="G1707" i="2"/>
  <c r="H1707" i="2"/>
  <c r="J1707" i="2" s="1"/>
  <c r="F1708" i="2"/>
  <c r="G1708" i="2"/>
  <c r="H1708" i="2"/>
  <c r="J1708" i="2" s="1"/>
  <c r="F1709" i="2"/>
  <c r="G1709" i="2"/>
  <c r="H1709" i="2"/>
  <c r="J1709" i="2" s="1"/>
  <c r="F1710" i="2"/>
  <c r="G1710" i="2"/>
  <c r="H1710" i="2"/>
  <c r="J1710" i="2" s="1"/>
  <c r="F1711" i="2"/>
  <c r="G1711" i="2"/>
  <c r="H1711" i="2"/>
  <c r="J1711" i="2" s="1"/>
  <c r="F1712" i="2"/>
  <c r="G1712" i="2"/>
  <c r="H1712" i="2"/>
  <c r="J1712" i="2" s="1"/>
  <c r="F1713" i="2"/>
  <c r="G1713" i="2"/>
  <c r="H1713" i="2"/>
  <c r="J1713" i="2" s="1"/>
  <c r="F1714" i="2"/>
  <c r="G1714" i="2"/>
  <c r="H1714" i="2"/>
  <c r="J1714" i="2" s="1"/>
  <c r="F1715" i="2"/>
  <c r="G1715" i="2"/>
  <c r="H1715" i="2"/>
  <c r="J1715" i="2" s="1"/>
  <c r="F1716" i="2"/>
  <c r="G1716" i="2"/>
  <c r="H1716" i="2"/>
  <c r="J1716" i="2" s="1"/>
  <c r="F1717" i="2"/>
  <c r="G1717" i="2"/>
  <c r="H1717" i="2"/>
  <c r="J1717" i="2" s="1"/>
  <c r="F1718" i="2"/>
  <c r="G1718" i="2"/>
  <c r="H1718" i="2"/>
  <c r="J1718" i="2" s="1"/>
  <c r="F1719" i="2"/>
  <c r="G1719" i="2"/>
  <c r="H1719" i="2"/>
  <c r="J1719" i="2" s="1"/>
  <c r="F1720" i="2"/>
  <c r="G1720" i="2"/>
  <c r="H1720" i="2"/>
  <c r="J1720" i="2" s="1"/>
  <c r="F1721" i="2"/>
  <c r="G1721" i="2"/>
  <c r="H1721" i="2"/>
  <c r="J1721" i="2" s="1"/>
  <c r="F1722" i="2"/>
  <c r="G1722" i="2"/>
  <c r="H1722" i="2"/>
  <c r="J1722" i="2" s="1"/>
  <c r="F1723" i="2"/>
  <c r="G1723" i="2"/>
  <c r="H1723" i="2"/>
  <c r="J1723" i="2" s="1"/>
  <c r="F1724" i="2"/>
  <c r="G1724" i="2"/>
  <c r="H1724" i="2"/>
  <c r="J1724" i="2" s="1"/>
  <c r="F1725" i="2"/>
  <c r="G1725" i="2"/>
  <c r="H1725" i="2"/>
  <c r="J1725" i="2" s="1"/>
  <c r="F1752" i="2"/>
  <c r="G1752" i="2"/>
  <c r="H1752" i="2"/>
  <c r="J1752" i="2" s="1"/>
  <c r="F1726" i="2"/>
  <c r="G1726" i="2"/>
  <c r="H1726" i="2"/>
  <c r="J1726" i="2" s="1"/>
  <c r="F1727" i="2"/>
  <c r="G1727" i="2"/>
  <c r="H1727" i="2"/>
  <c r="J1727" i="2" s="1"/>
  <c r="F1728" i="2"/>
  <c r="G1728" i="2"/>
  <c r="H1728" i="2"/>
  <c r="J1728" i="2" s="1"/>
  <c r="F1729" i="2"/>
  <c r="G1729" i="2"/>
  <c r="H1729" i="2"/>
  <c r="J1729" i="2" s="1"/>
  <c r="F1730" i="2"/>
  <c r="G1730" i="2"/>
  <c r="H1730" i="2"/>
  <c r="J1730" i="2" s="1"/>
  <c r="F1731" i="2"/>
  <c r="G1731" i="2"/>
  <c r="H1731" i="2"/>
  <c r="J1731" i="2" s="1"/>
  <c r="F1732" i="2"/>
  <c r="G1732" i="2"/>
  <c r="H1732" i="2"/>
  <c r="J1732" i="2" s="1"/>
  <c r="F1733" i="2"/>
  <c r="G1733" i="2"/>
  <c r="H1733" i="2"/>
  <c r="J1733" i="2" s="1"/>
  <c r="F1734" i="2"/>
  <c r="G1734" i="2"/>
  <c r="H1734" i="2"/>
  <c r="J1734" i="2" s="1"/>
  <c r="F1735" i="2"/>
  <c r="G1735" i="2"/>
  <c r="H1735" i="2"/>
  <c r="J1735" i="2" s="1"/>
  <c r="F1736" i="2"/>
  <c r="G1736" i="2"/>
  <c r="H1736" i="2"/>
  <c r="J1736" i="2" s="1"/>
  <c r="F1737" i="2"/>
  <c r="G1737" i="2"/>
  <c r="H1737" i="2"/>
  <c r="J1737" i="2" s="1"/>
  <c r="F1738" i="2"/>
  <c r="G1738" i="2"/>
  <c r="H1738" i="2"/>
  <c r="J1738" i="2" s="1"/>
  <c r="F1739" i="2"/>
  <c r="G1739" i="2"/>
  <c r="H1739" i="2"/>
  <c r="J1739" i="2" s="1"/>
  <c r="F1740" i="2"/>
  <c r="G1740" i="2"/>
  <c r="H1740" i="2"/>
  <c r="J1740" i="2" s="1"/>
  <c r="F1741" i="2"/>
  <c r="G1741" i="2"/>
  <c r="H1741" i="2"/>
  <c r="J1741" i="2" s="1"/>
  <c r="F1742" i="2"/>
  <c r="G1742" i="2"/>
  <c r="H1742" i="2"/>
  <c r="J1742" i="2" s="1"/>
  <c r="F1743" i="2"/>
  <c r="G1743" i="2"/>
  <c r="H1743" i="2"/>
  <c r="J1743" i="2" s="1"/>
  <c r="F1744" i="2"/>
  <c r="G1744" i="2"/>
  <c r="H1744" i="2"/>
  <c r="J1744" i="2" s="1"/>
  <c r="F1745" i="2"/>
  <c r="G1745" i="2"/>
  <c r="H1745" i="2"/>
  <c r="J1745" i="2" s="1"/>
  <c r="F1746" i="2"/>
  <c r="G1746" i="2"/>
  <c r="H1746" i="2"/>
  <c r="J1746" i="2" s="1"/>
  <c r="F1747" i="2"/>
  <c r="G1747" i="2"/>
  <c r="H1747" i="2"/>
  <c r="J1747" i="2" s="1"/>
  <c r="F1748" i="2"/>
  <c r="G1748" i="2"/>
  <c r="H1748" i="2"/>
  <c r="J1748" i="2" s="1"/>
  <c r="F1749" i="2"/>
  <c r="G1749" i="2"/>
  <c r="H1749" i="2"/>
  <c r="J1749" i="2" s="1"/>
  <c r="F1750" i="2"/>
  <c r="G1750" i="2"/>
  <c r="H1750" i="2"/>
  <c r="J1750" i="2" s="1"/>
  <c r="F1751" i="2"/>
  <c r="G1751" i="2"/>
  <c r="H1751" i="2"/>
  <c r="J1751" i="2" s="1"/>
  <c r="F1753" i="2"/>
  <c r="G1753" i="2"/>
  <c r="H1753" i="2"/>
  <c r="J1753" i="2" s="1"/>
  <c r="F1754" i="2"/>
  <c r="G1754" i="2"/>
  <c r="H1754" i="2"/>
  <c r="J1754" i="2" s="1"/>
  <c r="F1755" i="2"/>
  <c r="G1755" i="2"/>
  <c r="H1755" i="2"/>
  <c r="J1755" i="2" s="1"/>
  <c r="F1787" i="2"/>
  <c r="G1787" i="2"/>
  <c r="H1787" i="2"/>
  <c r="J1787" i="2" s="1"/>
  <c r="F1756" i="2"/>
  <c r="G1756" i="2"/>
  <c r="H1756" i="2"/>
  <c r="J1756" i="2" s="1"/>
  <c r="F1757" i="2"/>
  <c r="G1757" i="2"/>
  <c r="H1757" i="2"/>
  <c r="J1757" i="2" s="1"/>
  <c r="F1758" i="2"/>
  <c r="G1758" i="2"/>
  <c r="H1758" i="2"/>
  <c r="J1758" i="2" s="1"/>
  <c r="F1759" i="2"/>
  <c r="G1759" i="2"/>
  <c r="H1759" i="2"/>
  <c r="J1759" i="2" s="1"/>
  <c r="F1760" i="2"/>
  <c r="G1760" i="2"/>
  <c r="H1760" i="2"/>
  <c r="J1760" i="2" s="1"/>
  <c r="F1761" i="2"/>
  <c r="G1761" i="2"/>
  <c r="H1761" i="2"/>
  <c r="J1761" i="2" s="1"/>
  <c r="F1762" i="2"/>
  <c r="G1762" i="2"/>
  <c r="H1762" i="2"/>
  <c r="J1762" i="2" s="1"/>
  <c r="F1763" i="2"/>
  <c r="G1763" i="2"/>
  <c r="H1763" i="2"/>
  <c r="J1763" i="2" s="1"/>
  <c r="F1764" i="2"/>
  <c r="G1764" i="2"/>
  <c r="H1764" i="2"/>
  <c r="J1764" i="2" s="1"/>
  <c r="F1765" i="2"/>
  <c r="G1765" i="2"/>
  <c r="H1765" i="2"/>
  <c r="J1765" i="2" s="1"/>
  <c r="F1766" i="2"/>
  <c r="G1766" i="2"/>
  <c r="H1766" i="2"/>
  <c r="J1766" i="2" s="1"/>
  <c r="F1767" i="2"/>
  <c r="G1767" i="2"/>
  <c r="H1767" i="2"/>
  <c r="J1767" i="2" s="1"/>
  <c r="F1768" i="2"/>
  <c r="G1768" i="2"/>
  <c r="H1768" i="2"/>
  <c r="J1768" i="2" s="1"/>
  <c r="F1769" i="2"/>
  <c r="G1769" i="2"/>
  <c r="H1769" i="2"/>
  <c r="J1769" i="2" s="1"/>
  <c r="F1770" i="2"/>
  <c r="G1770" i="2"/>
  <c r="H1770" i="2"/>
  <c r="J1770" i="2" s="1"/>
  <c r="F1771" i="2"/>
  <c r="G1771" i="2"/>
  <c r="H1771" i="2"/>
  <c r="J1771" i="2" s="1"/>
  <c r="F1772" i="2"/>
  <c r="G1772" i="2"/>
  <c r="H1772" i="2"/>
  <c r="J1772" i="2" s="1"/>
  <c r="F1773" i="2"/>
  <c r="G1773" i="2"/>
  <c r="H1773" i="2"/>
  <c r="J1773" i="2" s="1"/>
  <c r="F1774" i="2"/>
  <c r="G1774" i="2"/>
  <c r="H1774" i="2"/>
  <c r="J1774" i="2" s="1"/>
  <c r="F1775" i="2"/>
  <c r="G1775" i="2"/>
  <c r="H1775" i="2"/>
  <c r="J1775" i="2" s="1"/>
  <c r="F1776" i="2"/>
  <c r="G1776" i="2"/>
  <c r="H1776" i="2"/>
  <c r="J1776" i="2" s="1"/>
  <c r="F1777" i="2"/>
  <c r="G1777" i="2"/>
  <c r="H1777" i="2"/>
  <c r="J1777" i="2" s="1"/>
  <c r="F1778" i="2"/>
  <c r="G1778" i="2"/>
  <c r="H1778" i="2"/>
  <c r="J1778" i="2" s="1"/>
  <c r="F1779" i="2"/>
  <c r="G1779" i="2"/>
  <c r="H1779" i="2"/>
  <c r="J1779" i="2" s="1"/>
  <c r="F1780" i="2"/>
  <c r="G1780" i="2"/>
  <c r="H1780" i="2"/>
  <c r="J1780" i="2" s="1"/>
  <c r="F1781" i="2"/>
  <c r="G1781" i="2"/>
  <c r="H1781" i="2"/>
  <c r="J1781" i="2" s="1"/>
  <c r="F1782" i="2"/>
  <c r="G1782" i="2"/>
  <c r="H1782" i="2"/>
  <c r="J1782" i="2" s="1"/>
  <c r="F1783" i="2"/>
  <c r="G1783" i="2"/>
  <c r="H1783" i="2"/>
  <c r="J1783" i="2" s="1"/>
  <c r="F1784" i="2"/>
  <c r="G1784" i="2"/>
  <c r="H1784" i="2"/>
  <c r="J1784" i="2" s="1"/>
  <c r="F1785" i="2"/>
  <c r="G1785" i="2"/>
  <c r="H1785" i="2"/>
  <c r="J1785" i="2" s="1"/>
  <c r="F1786" i="2"/>
  <c r="G1786" i="2"/>
  <c r="H1786" i="2"/>
  <c r="J1786" i="2" s="1"/>
  <c r="F1788" i="2"/>
  <c r="G1788" i="2"/>
  <c r="H1788" i="2"/>
  <c r="J1788" i="2" s="1"/>
  <c r="F1789" i="2"/>
  <c r="G1789" i="2"/>
  <c r="H1789" i="2"/>
  <c r="J1789" i="2" s="1"/>
  <c r="F1790" i="2"/>
  <c r="G1790" i="2"/>
  <c r="H1790" i="2"/>
  <c r="J1790" i="2" s="1"/>
  <c r="F1791" i="2"/>
  <c r="G1791" i="2"/>
  <c r="H1791" i="2"/>
  <c r="J1791" i="2" s="1"/>
  <c r="F1792" i="2"/>
  <c r="G1792" i="2"/>
  <c r="H1792" i="2"/>
  <c r="J1792" i="2" s="1"/>
  <c r="F1793" i="2"/>
  <c r="G1793" i="2"/>
  <c r="H1793" i="2"/>
  <c r="J1793" i="2" s="1"/>
  <c r="F1794" i="2"/>
  <c r="G1794" i="2"/>
  <c r="H1794" i="2"/>
  <c r="J1794" i="2" s="1"/>
  <c r="F1795" i="2"/>
  <c r="G1795" i="2"/>
  <c r="H1795" i="2"/>
  <c r="J1795" i="2" s="1"/>
  <c r="F1796" i="2"/>
  <c r="G1796" i="2"/>
  <c r="H1796" i="2"/>
  <c r="J1796" i="2" s="1"/>
  <c r="F1797" i="2"/>
  <c r="G1797" i="2"/>
  <c r="H1797" i="2"/>
  <c r="J1797" i="2" s="1"/>
  <c r="F1798" i="2"/>
  <c r="G1798" i="2"/>
  <c r="H1798" i="2"/>
  <c r="J1798" i="2" s="1"/>
  <c r="F1799" i="2"/>
  <c r="G1799" i="2"/>
  <c r="H1799" i="2"/>
  <c r="J1799" i="2" s="1"/>
  <c r="F1800" i="2"/>
  <c r="G1800" i="2"/>
  <c r="H1800" i="2"/>
  <c r="J1800" i="2" s="1"/>
  <c r="F1801" i="2"/>
  <c r="G1801" i="2"/>
  <c r="H1801" i="2"/>
  <c r="J1801" i="2" s="1"/>
  <c r="F1802" i="2"/>
  <c r="G1802" i="2"/>
  <c r="H1802" i="2"/>
  <c r="J1802" i="2" s="1"/>
  <c r="F1803" i="2"/>
  <c r="G1803" i="2"/>
  <c r="H1803" i="2"/>
  <c r="J1803" i="2" s="1"/>
  <c r="F1804" i="2"/>
  <c r="G1804" i="2"/>
  <c r="H1804" i="2"/>
  <c r="J1804" i="2" s="1"/>
  <c r="F1805" i="2"/>
  <c r="G1805" i="2"/>
  <c r="H1805" i="2"/>
  <c r="J1805" i="2" s="1"/>
  <c r="F1806" i="2"/>
  <c r="G1806" i="2"/>
  <c r="H1806" i="2"/>
  <c r="J1806" i="2" s="1"/>
  <c r="F1807" i="2"/>
  <c r="G1807" i="2"/>
  <c r="H1807" i="2"/>
  <c r="J1807" i="2" s="1"/>
  <c r="F1808" i="2"/>
  <c r="G1808" i="2"/>
  <c r="H1808" i="2"/>
  <c r="J1808" i="2" s="1"/>
  <c r="F1809" i="2"/>
  <c r="G1809" i="2"/>
  <c r="H1809" i="2"/>
  <c r="J1809" i="2" s="1"/>
  <c r="F1810" i="2"/>
  <c r="G1810" i="2"/>
  <c r="H1810" i="2"/>
  <c r="J1810" i="2" s="1"/>
  <c r="F1811" i="2"/>
  <c r="G1811" i="2"/>
  <c r="H1811" i="2"/>
  <c r="J1811" i="2" s="1"/>
  <c r="F1812" i="2"/>
  <c r="G1812" i="2"/>
  <c r="H1812" i="2"/>
  <c r="J1812" i="2" s="1"/>
  <c r="F1813" i="2"/>
  <c r="G1813" i="2"/>
  <c r="H1813" i="2"/>
  <c r="J1813" i="2" s="1"/>
  <c r="F1814" i="2"/>
  <c r="G1814" i="2"/>
  <c r="H1814" i="2"/>
  <c r="J1814" i="2" s="1"/>
  <c r="F1815" i="2"/>
  <c r="G1815" i="2"/>
  <c r="H1815" i="2"/>
  <c r="J1815" i="2" s="1"/>
  <c r="F1816" i="2"/>
  <c r="G1816" i="2"/>
  <c r="H1816" i="2"/>
  <c r="J1816" i="2" s="1"/>
  <c r="F1817" i="2"/>
  <c r="G1817" i="2"/>
  <c r="H1817" i="2"/>
  <c r="J1817" i="2" s="1"/>
  <c r="F1818" i="2"/>
  <c r="G1818" i="2"/>
  <c r="H1818" i="2"/>
  <c r="J1818" i="2" s="1"/>
  <c r="F1819" i="2"/>
  <c r="G1819" i="2"/>
  <c r="H1819" i="2"/>
  <c r="J1819" i="2" s="1"/>
  <c r="F1820" i="2"/>
  <c r="G1820" i="2"/>
  <c r="H1820" i="2"/>
  <c r="J1820" i="2" s="1"/>
  <c r="F1821" i="2"/>
  <c r="G1821" i="2"/>
  <c r="H1821" i="2"/>
  <c r="J1821" i="2" s="1"/>
  <c r="F1822" i="2"/>
  <c r="G1822" i="2"/>
  <c r="H1822" i="2"/>
  <c r="J1822" i="2" s="1"/>
  <c r="F1823" i="2"/>
  <c r="G1823" i="2"/>
  <c r="H1823" i="2"/>
  <c r="J1823" i="2" s="1"/>
  <c r="F1824" i="2"/>
  <c r="G1824" i="2"/>
  <c r="H1824" i="2"/>
  <c r="J1824" i="2" s="1"/>
  <c r="F1825" i="2"/>
  <c r="G1825" i="2"/>
  <c r="H1825" i="2"/>
  <c r="J1825" i="2" s="1"/>
  <c r="F1826" i="2"/>
  <c r="G1826" i="2"/>
  <c r="H1826" i="2"/>
  <c r="J1826" i="2" s="1"/>
  <c r="F1827" i="2"/>
  <c r="G1827" i="2"/>
  <c r="H1827" i="2"/>
  <c r="J1827" i="2" s="1"/>
  <c r="F1828" i="2"/>
  <c r="G1828" i="2"/>
  <c r="H1828" i="2"/>
  <c r="J1828" i="2" s="1"/>
  <c r="F1829" i="2"/>
  <c r="G1829" i="2"/>
  <c r="H1829" i="2"/>
  <c r="J1829" i="2" s="1"/>
  <c r="F1830" i="2"/>
  <c r="G1830" i="2"/>
  <c r="H1830" i="2"/>
  <c r="J1830" i="2" s="1"/>
  <c r="F1831" i="2"/>
  <c r="G1831" i="2"/>
  <c r="H1831" i="2"/>
  <c r="J1831" i="2" s="1"/>
  <c r="F1832" i="2"/>
  <c r="G1832" i="2"/>
  <c r="H1832" i="2"/>
  <c r="J1832" i="2" s="1"/>
  <c r="F1833" i="2"/>
  <c r="G1833" i="2"/>
  <c r="H1833" i="2"/>
  <c r="J1833" i="2" s="1"/>
  <c r="F1834" i="2"/>
  <c r="G1834" i="2"/>
  <c r="H1834" i="2"/>
  <c r="J1834" i="2" s="1"/>
  <c r="F1835" i="2"/>
  <c r="G1835" i="2"/>
  <c r="H1835" i="2"/>
  <c r="J1835" i="2" s="1"/>
  <c r="F1836" i="2"/>
  <c r="G1836" i="2"/>
  <c r="H1836" i="2"/>
  <c r="J1836" i="2" s="1"/>
  <c r="F1837" i="2"/>
  <c r="G1837" i="2"/>
  <c r="H1837" i="2"/>
  <c r="J1837" i="2" s="1"/>
  <c r="F1838" i="2"/>
  <c r="G1838" i="2"/>
  <c r="H1838" i="2"/>
  <c r="J1838" i="2" s="1"/>
  <c r="F1839" i="2"/>
  <c r="G1839" i="2"/>
  <c r="H1839" i="2"/>
  <c r="J1839" i="2" s="1"/>
  <c r="F1840" i="2"/>
  <c r="G1840" i="2"/>
  <c r="H1840" i="2"/>
  <c r="J1840" i="2" s="1"/>
  <c r="F1841" i="2"/>
  <c r="G1841" i="2"/>
  <c r="H1841" i="2"/>
  <c r="J1841" i="2" s="1"/>
  <c r="F1842" i="2"/>
  <c r="G1842" i="2"/>
  <c r="H1842" i="2"/>
  <c r="J1842" i="2" s="1"/>
  <c r="F1843" i="2"/>
  <c r="G1843" i="2"/>
  <c r="H1843" i="2"/>
  <c r="J1843" i="2" s="1"/>
  <c r="F1844" i="2"/>
  <c r="G1844" i="2"/>
  <c r="H1844" i="2"/>
  <c r="J1844" i="2" s="1"/>
  <c r="F1845" i="2"/>
  <c r="G1845" i="2"/>
  <c r="H1845" i="2"/>
  <c r="J1845" i="2" s="1"/>
  <c r="F1846" i="2"/>
  <c r="G1846" i="2"/>
  <c r="H1846" i="2"/>
  <c r="J1846" i="2" s="1"/>
  <c r="F1847" i="2"/>
  <c r="G1847" i="2"/>
  <c r="H1847" i="2"/>
  <c r="J1847" i="2" s="1"/>
  <c r="F1848" i="2"/>
  <c r="G1848" i="2"/>
  <c r="H1848" i="2"/>
  <c r="J1848" i="2" s="1"/>
  <c r="F1849" i="2"/>
  <c r="G1849" i="2"/>
  <c r="H1849" i="2"/>
  <c r="J1849" i="2" s="1"/>
  <c r="F1850" i="2"/>
  <c r="G1850" i="2"/>
  <c r="H1850" i="2"/>
  <c r="J1850" i="2" s="1"/>
  <c r="F1851" i="2"/>
  <c r="G1851" i="2"/>
  <c r="H1851" i="2"/>
  <c r="J1851" i="2" s="1"/>
  <c r="F2031" i="2"/>
  <c r="G2031" i="2"/>
  <c r="H2031" i="2"/>
  <c r="J2031" i="2" s="1"/>
  <c r="F1852" i="2"/>
  <c r="G1852" i="2"/>
  <c r="H1852" i="2"/>
  <c r="J1852" i="2" s="1"/>
  <c r="F1853" i="2"/>
  <c r="G1853" i="2"/>
  <c r="H1853" i="2"/>
  <c r="J1853" i="2" s="1"/>
  <c r="F1854" i="2"/>
  <c r="G1854" i="2"/>
  <c r="H1854" i="2"/>
  <c r="J1854" i="2" s="1"/>
  <c r="F1855" i="2"/>
  <c r="G1855" i="2"/>
  <c r="H1855" i="2"/>
  <c r="J1855" i="2" s="1"/>
  <c r="F1856" i="2"/>
  <c r="G1856" i="2"/>
  <c r="H1856" i="2"/>
  <c r="J1856" i="2" s="1"/>
  <c r="F1857" i="2"/>
  <c r="G1857" i="2"/>
  <c r="H1857" i="2"/>
  <c r="J1857" i="2" s="1"/>
  <c r="F1858" i="2"/>
  <c r="G1858" i="2"/>
  <c r="H1858" i="2"/>
  <c r="J1858" i="2" s="1"/>
  <c r="F1859" i="2"/>
  <c r="G1859" i="2"/>
  <c r="H1859" i="2"/>
  <c r="J1859" i="2" s="1"/>
  <c r="F1860" i="2"/>
  <c r="G1860" i="2"/>
  <c r="H1860" i="2"/>
  <c r="J1860" i="2" s="1"/>
  <c r="F1861" i="2"/>
  <c r="G1861" i="2"/>
  <c r="H1861" i="2"/>
  <c r="J1861" i="2" s="1"/>
  <c r="F1862" i="2"/>
  <c r="G1862" i="2"/>
  <c r="H1862" i="2"/>
  <c r="J1862" i="2" s="1"/>
  <c r="F1863" i="2"/>
  <c r="G1863" i="2"/>
  <c r="H1863" i="2"/>
  <c r="J1863" i="2" s="1"/>
  <c r="F1864" i="2"/>
  <c r="G1864" i="2"/>
  <c r="H1864" i="2"/>
  <c r="J1864" i="2" s="1"/>
  <c r="F1865" i="2"/>
  <c r="G1865" i="2"/>
  <c r="H1865" i="2"/>
  <c r="J1865" i="2" s="1"/>
  <c r="F1866" i="2"/>
  <c r="G1866" i="2"/>
  <c r="H1866" i="2"/>
  <c r="J1866" i="2" s="1"/>
  <c r="F1867" i="2"/>
  <c r="G1867" i="2"/>
  <c r="H1867" i="2"/>
  <c r="J1867" i="2" s="1"/>
  <c r="F1868" i="2"/>
  <c r="G1868" i="2"/>
  <c r="H1868" i="2"/>
  <c r="J1868" i="2" s="1"/>
  <c r="F1869" i="2"/>
  <c r="G1869" i="2"/>
  <c r="H1869" i="2"/>
  <c r="J1869" i="2" s="1"/>
  <c r="F1870" i="2"/>
  <c r="G1870" i="2"/>
  <c r="H1870" i="2"/>
  <c r="J1870" i="2" s="1"/>
  <c r="F1871" i="2"/>
  <c r="G1871" i="2"/>
  <c r="H1871" i="2"/>
  <c r="J1871" i="2" s="1"/>
  <c r="F1872" i="2"/>
  <c r="G1872" i="2"/>
  <c r="H1872" i="2"/>
  <c r="J1872" i="2" s="1"/>
  <c r="F1873" i="2"/>
  <c r="G1873" i="2"/>
  <c r="H1873" i="2"/>
  <c r="J1873" i="2" s="1"/>
  <c r="F1874" i="2"/>
  <c r="G1874" i="2"/>
  <c r="H1874" i="2"/>
  <c r="J1874" i="2" s="1"/>
  <c r="F1875" i="2"/>
  <c r="G1875" i="2"/>
  <c r="H1875" i="2"/>
  <c r="J1875" i="2" s="1"/>
  <c r="F1876" i="2"/>
  <c r="G1876" i="2"/>
  <c r="H1876" i="2"/>
  <c r="J1876" i="2" s="1"/>
  <c r="F1877" i="2"/>
  <c r="G1877" i="2"/>
  <c r="H1877" i="2"/>
  <c r="J1877" i="2" s="1"/>
  <c r="F1878" i="2"/>
  <c r="G1878" i="2"/>
  <c r="H1878" i="2"/>
  <c r="J1878" i="2" s="1"/>
  <c r="F1879" i="2"/>
  <c r="G1879" i="2"/>
  <c r="H1879" i="2"/>
  <c r="J1879" i="2" s="1"/>
  <c r="F1880" i="2"/>
  <c r="G1880" i="2"/>
  <c r="H1880" i="2"/>
  <c r="J1880" i="2" s="1"/>
  <c r="F1881" i="2"/>
  <c r="G1881" i="2"/>
  <c r="H1881" i="2"/>
  <c r="J1881" i="2" s="1"/>
  <c r="F1882" i="2"/>
  <c r="G1882" i="2"/>
  <c r="H1882" i="2"/>
  <c r="J1882" i="2" s="1"/>
  <c r="F1883" i="2"/>
  <c r="G1883" i="2"/>
  <c r="H1883" i="2"/>
  <c r="J1883" i="2" s="1"/>
  <c r="F1884" i="2"/>
  <c r="G1884" i="2"/>
  <c r="H1884" i="2"/>
  <c r="J1884" i="2" s="1"/>
  <c r="F1885" i="2"/>
  <c r="G1885" i="2"/>
  <c r="H1885" i="2"/>
  <c r="J1885" i="2" s="1"/>
  <c r="F1886" i="2"/>
  <c r="G1886" i="2"/>
  <c r="H1886" i="2"/>
  <c r="J1886" i="2" s="1"/>
  <c r="F1887" i="2"/>
  <c r="G1887" i="2"/>
  <c r="H1887" i="2"/>
  <c r="J1887" i="2" s="1"/>
  <c r="F1888" i="2"/>
  <c r="G1888" i="2"/>
  <c r="H1888" i="2"/>
  <c r="J1888" i="2" s="1"/>
  <c r="F1889" i="2"/>
  <c r="G1889" i="2"/>
  <c r="H1889" i="2"/>
  <c r="J1889" i="2" s="1"/>
  <c r="F1890" i="2"/>
  <c r="G1890" i="2"/>
  <c r="H1890" i="2"/>
  <c r="J1890" i="2" s="1"/>
  <c r="F1891" i="2"/>
  <c r="G1891" i="2"/>
  <c r="H1891" i="2"/>
  <c r="J1891" i="2" s="1"/>
  <c r="F1892" i="2"/>
  <c r="G1892" i="2"/>
  <c r="H1892" i="2"/>
  <c r="J1892" i="2" s="1"/>
  <c r="F1893" i="2"/>
  <c r="G1893" i="2"/>
  <c r="H1893" i="2"/>
  <c r="J1893" i="2" s="1"/>
  <c r="F1894" i="2"/>
  <c r="G1894" i="2"/>
  <c r="H1894" i="2"/>
  <c r="J1894" i="2" s="1"/>
  <c r="F1895" i="2"/>
  <c r="G1895" i="2"/>
  <c r="H1895" i="2"/>
  <c r="J1895" i="2" s="1"/>
  <c r="F1896" i="2"/>
  <c r="G1896" i="2"/>
  <c r="H1896" i="2"/>
  <c r="J1896" i="2" s="1"/>
  <c r="F1897" i="2"/>
  <c r="G1897" i="2"/>
  <c r="H1897" i="2"/>
  <c r="J1897" i="2" s="1"/>
  <c r="F1898" i="2"/>
  <c r="G1898" i="2"/>
  <c r="H1898" i="2"/>
  <c r="J1898" i="2" s="1"/>
  <c r="F1899" i="2"/>
  <c r="G1899" i="2"/>
  <c r="H1899" i="2"/>
  <c r="J1899" i="2" s="1"/>
  <c r="F1900" i="2"/>
  <c r="G1900" i="2"/>
  <c r="H1900" i="2"/>
  <c r="J1900" i="2" s="1"/>
  <c r="F1901" i="2"/>
  <c r="G1901" i="2"/>
  <c r="H1901" i="2"/>
  <c r="J1901" i="2" s="1"/>
  <c r="F1902" i="2"/>
  <c r="G1902" i="2"/>
  <c r="H1902" i="2"/>
  <c r="J1902" i="2" s="1"/>
  <c r="F1903" i="2"/>
  <c r="G1903" i="2"/>
  <c r="H1903" i="2"/>
  <c r="J1903" i="2" s="1"/>
  <c r="F1904" i="2"/>
  <c r="G1904" i="2"/>
  <c r="H1904" i="2"/>
  <c r="J1904" i="2" s="1"/>
  <c r="F1905" i="2"/>
  <c r="G1905" i="2"/>
  <c r="H1905" i="2"/>
  <c r="J1905" i="2" s="1"/>
  <c r="F1906" i="2"/>
  <c r="G1906" i="2"/>
  <c r="H1906" i="2"/>
  <c r="J1906" i="2" s="1"/>
  <c r="F1907" i="2"/>
  <c r="G1907" i="2"/>
  <c r="H1907" i="2"/>
  <c r="J1907" i="2" s="1"/>
  <c r="F1908" i="2"/>
  <c r="G1908" i="2"/>
  <c r="H1908" i="2"/>
  <c r="J1908" i="2" s="1"/>
  <c r="F1909" i="2"/>
  <c r="G1909" i="2"/>
  <c r="H1909" i="2"/>
  <c r="J1909" i="2" s="1"/>
  <c r="F1910" i="2"/>
  <c r="G1910" i="2"/>
  <c r="H1910" i="2"/>
  <c r="J1910" i="2" s="1"/>
  <c r="F1911" i="2"/>
  <c r="G1911" i="2"/>
  <c r="H1911" i="2"/>
  <c r="J1911" i="2" s="1"/>
  <c r="F1912" i="2"/>
  <c r="G1912" i="2"/>
  <c r="H1912" i="2"/>
  <c r="J1912" i="2" s="1"/>
  <c r="F1913" i="2"/>
  <c r="G1913" i="2"/>
  <c r="H1913" i="2"/>
  <c r="J1913" i="2" s="1"/>
  <c r="F1914" i="2"/>
  <c r="G1914" i="2"/>
  <c r="H1914" i="2"/>
  <c r="J1914" i="2" s="1"/>
  <c r="F1915" i="2"/>
  <c r="G1915" i="2"/>
  <c r="H1915" i="2"/>
  <c r="J1915" i="2" s="1"/>
  <c r="F1916" i="2"/>
  <c r="G1916" i="2"/>
  <c r="H1916" i="2"/>
  <c r="J1916" i="2" s="1"/>
  <c r="F1917" i="2"/>
  <c r="G1917" i="2"/>
  <c r="H1917" i="2"/>
  <c r="J1917" i="2" s="1"/>
  <c r="F1918" i="2"/>
  <c r="G1918" i="2"/>
  <c r="H1918" i="2"/>
  <c r="J1918" i="2" s="1"/>
  <c r="F1919" i="2"/>
  <c r="G1919" i="2"/>
  <c r="H1919" i="2"/>
  <c r="J1919" i="2" s="1"/>
  <c r="F1920" i="2"/>
  <c r="G1920" i="2"/>
  <c r="H1920" i="2"/>
  <c r="J1920" i="2" s="1"/>
  <c r="F1921" i="2"/>
  <c r="G1921" i="2"/>
  <c r="H1921" i="2"/>
  <c r="J1921" i="2" s="1"/>
  <c r="F1922" i="2"/>
  <c r="G1922" i="2"/>
  <c r="H1922" i="2"/>
  <c r="J1922" i="2" s="1"/>
  <c r="F1923" i="2"/>
  <c r="G1923" i="2"/>
  <c r="H1923" i="2"/>
  <c r="J1923" i="2" s="1"/>
  <c r="F1924" i="2"/>
  <c r="G1924" i="2"/>
  <c r="H1924" i="2"/>
  <c r="J1924" i="2" s="1"/>
  <c r="F1925" i="2"/>
  <c r="G1925" i="2"/>
  <c r="H1925" i="2"/>
  <c r="J1925" i="2" s="1"/>
  <c r="F1926" i="2"/>
  <c r="G1926" i="2"/>
  <c r="H1926" i="2"/>
  <c r="J1926" i="2" s="1"/>
  <c r="F1927" i="2"/>
  <c r="G1927" i="2"/>
  <c r="H1927" i="2"/>
  <c r="J1927" i="2" s="1"/>
  <c r="F1928" i="2"/>
  <c r="G1928" i="2"/>
  <c r="H1928" i="2"/>
  <c r="J1928" i="2" s="1"/>
  <c r="F1929" i="2"/>
  <c r="G1929" i="2"/>
  <c r="H1929" i="2"/>
  <c r="J1929" i="2" s="1"/>
  <c r="F1930" i="2"/>
  <c r="G1930" i="2"/>
  <c r="H1930" i="2"/>
  <c r="J1930" i="2" s="1"/>
  <c r="F1931" i="2"/>
  <c r="G1931" i="2"/>
  <c r="H1931" i="2"/>
  <c r="J1931" i="2" s="1"/>
  <c r="F1932" i="2"/>
  <c r="G1932" i="2"/>
  <c r="H1932" i="2"/>
  <c r="J1932" i="2" s="1"/>
  <c r="F1933" i="2"/>
  <c r="G1933" i="2"/>
  <c r="H1933" i="2"/>
  <c r="J1933" i="2" s="1"/>
  <c r="F1934" i="2"/>
  <c r="G1934" i="2"/>
  <c r="H1934" i="2"/>
  <c r="J1934" i="2" s="1"/>
  <c r="F1935" i="2"/>
  <c r="G1935" i="2"/>
  <c r="H1935" i="2"/>
  <c r="J1935" i="2" s="1"/>
  <c r="F1936" i="2"/>
  <c r="G1936" i="2"/>
  <c r="H1936" i="2"/>
  <c r="J1936" i="2" s="1"/>
  <c r="F1937" i="2"/>
  <c r="G1937" i="2"/>
  <c r="H1937" i="2"/>
  <c r="J1937" i="2" s="1"/>
  <c r="F1938" i="2"/>
  <c r="G1938" i="2"/>
  <c r="H1938" i="2"/>
  <c r="J1938" i="2" s="1"/>
  <c r="F1939" i="2"/>
  <c r="G1939" i="2"/>
  <c r="H1939" i="2"/>
  <c r="J1939" i="2" s="1"/>
  <c r="F1940" i="2"/>
  <c r="G1940" i="2"/>
  <c r="H1940" i="2"/>
  <c r="J1940" i="2" s="1"/>
  <c r="F1941" i="2"/>
  <c r="G1941" i="2"/>
  <c r="H1941" i="2"/>
  <c r="J1941" i="2" s="1"/>
  <c r="F1942" i="2"/>
  <c r="G1942" i="2"/>
  <c r="H1942" i="2"/>
  <c r="J1942" i="2" s="1"/>
  <c r="F1943" i="2"/>
  <c r="G1943" i="2"/>
  <c r="H1943" i="2"/>
  <c r="J1943" i="2" s="1"/>
  <c r="F1944" i="2"/>
  <c r="G1944" i="2"/>
  <c r="H1944" i="2"/>
  <c r="J1944" i="2" s="1"/>
  <c r="F1945" i="2"/>
  <c r="G1945" i="2"/>
  <c r="H1945" i="2"/>
  <c r="J1945" i="2" s="1"/>
  <c r="F1946" i="2"/>
  <c r="G1946" i="2"/>
  <c r="H1946" i="2"/>
  <c r="J1946" i="2" s="1"/>
  <c r="F1947" i="2"/>
  <c r="G1947" i="2"/>
  <c r="H1947" i="2"/>
  <c r="J1947" i="2" s="1"/>
  <c r="F1948" i="2"/>
  <c r="G1948" i="2"/>
  <c r="H1948" i="2"/>
  <c r="J1948" i="2" s="1"/>
  <c r="F1949" i="2"/>
  <c r="G1949" i="2"/>
  <c r="H1949" i="2"/>
  <c r="J1949" i="2" s="1"/>
  <c r="F1950" i="2"/>
  <c r="G1950" i="2"/>
  <c r="H1950" i="2"/>
  <c r="J1950" i="2" s="1"/>
  <c r="F1951" i="2"/>
  <c r="G1951" i="2"/>
  <c r="H1951" i="2"/>
  <c r="J1951" i="2" s="1"/>
  <c r="F1952" i="2"/>
  <c r="G1952" i="2"/>
  <c r="H1952" i="2"/>
  <c r="J1952" i="2" s="1"/>
  <c r="F1953" i="2"/>
  <c r="G1953" i="2"/>
  <c r="H1953" i="2"/>
  <c r="J1953" i="2" s="1"/>
  <c r="F1954" i="2"/>
  <c r="G1954" i="2"/>
  <c r="H1954" i="2"/>
  <c r="J1954" i="2" s="1"/>
  <c r="F1955" i="2"/>
  <c r="G1955" i="2"/>
  <c r="H1955" i="2"/>
  <c r="J1955" i="2" s="1"/>
  <c r="F1956" i="2"/>
  <c r="G1956" i="2"/>
  <c r="H1956" i="2"/>
  <c r="J1956" i="2" s="1"/>
  <c r="F1957" i="2"/>
  <c r="G1957" i="2"/>
  <c r="H1957" i="2"/>
  <c r="J1957" i="2" s="1"/>
  <c r="F1958" i="2"/>
  <c r="G1958" i="2"/>
  <c r="H1958" i="2"/>
  <c r="J1958" i="2" s="1"/>
  <c r="F1959" i="2"/>
  <c r="G1959" i="2"/>
  <c r="H1959" i="2"/>
  <c r="J1959" i="2" s="1"/>
  <c r="F1960" i="2"/>
  <c r="G1960" i="2"/>
  <c r="H1960" i="2"/>
  <c r="J1960" i="2" s="1"/>
  <c r="F1961" i="2"/>
  <c r="G1961" i="2"/>
  <c r="H1961" i="2"/>
  <c r="J1961" i="2" s="1"/>
  <c r="F1962" i="2"/>
  <c r="G1962" i="2"/>
  <c r="H1962" i="2"/>
  <c r="J1962" i="2" s="1"/>
  <c r="F1963" i="2"/>
  <c r="G1963" i="2"/>
  <c r="H1963" i="2"/>
  <c r="J1963" i="2" s="1"/>
  <c r="F1964" i="2"/>
  <c r="G1964" i="2"/>
  <c r="H1964" i="2"/>
  <c r="J1964" i="2" s="1"/>
  <c r="F1965" i="2"/>
  <c r="G1965" i="2"/>
  <c r="H1965" i="2"/>
  <c r="J1965" i="2" s="1"/>
  <c r="F1966" i="2"/>
  <c r="G1966" i="2"/>
  <c r="H1966" i="2"/>
  <c r="J1966" i="2" s="1"/>
  <c r="F1967" i="2"/>
  <c r="G1967" i="2"/>
  <c r="H1967" i="2"/>
  <c r="J1967" i="2" s="1"/>
  <c r="F1968" i="2"/>
  <c r="G1968" i="2"/>
  <c r="H1968" i="2"/>
  <c r="J1968" i="2" s="1"/>
  <c r="F1969" i="2"/>
  <c r="G1969" i="2"/>
  <c r="H1969" i="2"/>
  <c r="J1969" i="2" s="1"/>
  <c r="F1970" i="2"/>
  <c r="G1970" i="2"/>
  <c r="H1970" i="2"/>
  <c r="J1970" i="2" s="1"/>
  <c r="F1971" i="2"/>
  <c r="G1971" i="2"/>
  <c r="H1971" i="2"/>
  <c r="J1971" i="2" s="1"/>
  <c r="F1972" i="2"/>
  <c r="G1972" i="2"/>
  <c r="H1972" i="2"/>
  <c r="J1972" i="2" s="1"/>
  <c r="F1973" i="2"/>
  <c r="G1973" i="2"/>
  <c r="H1973" i="2"/>
  <c r="J1973" i="2" s="1"/>
  <c r="F1974" i="2"/>
  <c r="G1974" i="2"/>
  <c r="H1974" i="2"/>
  <c r="J1974" i="2" s="1"/>
  <c r="F1975" i="2"/>
  <c r="G1975" i="2"/>
  <c r="H1975" i="2"/>
  <c r="J1975" i="2" s="1"/>
  <c r="F1976" i="2"/>
  <c r="G1976" i="2"/>
  <c r="H1976" i="2"/>
  <c r="J1976" i="2" s="1"/>
  <c r="F1977" i="2"/>
  <c r="G1977" i="2"/>
  <c r="H1977" i="2"/>
  <c r="J1977" i="2" s="1"/>
  <c r="F1978" i="2"/>
  <c r="G1978" i="2"/>
  <c r="H1978" i="2"/>
  <c r="J1978" i="2" s="1"/>
  <c r="F1979" i="2"/>
  <c r="G1979" i="2"/>
  <c r="H1979" i="2"/>
  <c r="J1979" i="2" s="1"/>
  <c r="F2032" i="2"/>
  <c r="G2032" i="2"/>
  <c r="H2032" i="2"/>
  <c r="J2032" i="2" s="1"/>
  <c r="F1980" i="2"/>
  <c r="G1980" i="2"/>
  <c r="H1980" i="2"/>
  <c r="J1980" i="2" s="1"/>
  <c r="F1981" i="2"/>
  <c r="G1981" i="2"/>
  <c r="H1981" i="2"/>
  <c r="J1981" i="2" s="1"/>
  <c r="F1982" i="2"/>
  <c r="G1982" i="2"/>
  <c r="H1982" i="2"/>
  <c r="J1982" i="2" s="1"/>
  <c r="F1983" i="2"/>
  <c r="G1983" i="2"/>
  <c r="H1983" i="2"/>
  <c r="J1983" i="2" s="1"/>
  <c r="F1984" i="2"/>
  <c r="G1984" i="2"/>
  <c r="H1984" i="2"/>
  <c r="J1984" i="2" s="1"/>
  <c r="F1985" i="2"/>
  <c r="G1985" i="2"/>
  <c r="H1985" i="2"/>
  <c r="J1985" i="2" s="1"/>
  <c r="F1986" i="2"/>
  <c r="G1986" i="2"/>
  <c r="H1986" i="2"/>
  <c r="J1986" i="2" s="1"/>
  <c r="F1987" i="2"/>
  <c r="G1987" i="2"/>
  <c r="H1987" i="2"/>
  <c r="J1987" i="2" s="1"/>
  <c r="F1988" i="2"/>
  <c r="G1988" i="2"/>
  <c r="H1988" i="2"/>
  <c r="J1988" i="2" s="1"/>
  <c r="F1989" i="2"/>
  <c r="G1989" i="2"/>
  <c r="H1989" i="2"/>
  <c r="J1989" i="2" s="1"/>
  <c r="F1990" i="2"/>
  <c r="G1990" i="2"/>
  <c r="H1990" i="2"/>
  <c r="J1990" i="2" s="1"/>
  <c r="F1991" i="2"/>
  <c r="G1991" i="2"/>
  <c r="H1991" i="2"/>
  <c r="J1991" i="2" s="1"/>
  <c r="F1992" i="2"/>
  <c r="G1992" i="2"/>
  <c r="H1992" i="2"/>
  <c r="J1992" i="2" s="1"/>
  <c r="F1993" i="2"/>
  <c r="G1993" i="2"/>
  <c r="H1993" i="2"/>
  <c r="J1993" i="2" s="1"/>
  <c r="F1994" i="2"/>
  <c r="G1994" i="2"/>
  <c r="H1994" i="2"/>
  <c r="J1994" i="2" s="1"/>
  <c r="F1995" i="2"/>
  <c r="G1995" i="2"/>
  <c r="H1995" i="2"/>
  <c r="J1995" i="2" s="1"/>
  <c r="F1996" i="2"/>
  <c r="G1996" i="2"/>
  <c r="H1996" i="2"/>
  <c r="J1996" i="2" s="1"/>
  <c r="F1997" i="2"/>
  <c r="G1997" i="2"/>
  <c r="H1997" i="2"/>
  <c r="J1997" i="2" s="1"/>
  <c r="F1998" i="2"/>
  <c r="G1998" i="2"/>
  <c r="H1998" i="2"/>
  <c r="J1998" i="2" s="1"/>
  <c r="F1999" i="2"/>
  <c r="G1999" i="2"/>
  <c r="H1999" i="2"/>
  <c r="J1999" i="2" s="1"/>
  <c r="F2000" i="2"/>
  <c r="G2000" i="2"/>
  <c r="H2000" i="2"/>
  <c r="J2000" i="2" s="1"/>
  <c r="F2001" i="2"/>
  <c r="G2001" i="2"/>
  <c r="H2001" i="2"/>
  <c r="J2001" i="2" s="1"/>
  <c r="F2002" i="2"/>
  <c r="G2002" i="2"/>
  <c r="H2002" i="2"/>
  <c r="J2002" i="2" s="1"/>
  <c r="F2003" i="2"/>
  <c r="G2003" i="2"/>
  <c r="H2003" i="2"/>
  <c r="J2003" i="2" s="1"/>
  <c r="F2004" i="2"/>
  <c r="G2004" i="2"/>
  <c r="H2004" i="2"/>
  <c r="J2004" i="2" s="1"/>
  <c r="F2005" i="2"/>
  <c r="G2005" i="2"/>
  <c r="H2005" i="2"/>
  <c r="J2005" i="2" s="1"/>
  <c r="F2006" i="2"/>
  <c r="G2006" i="2"/>
  <c r="H2006" i="2"/>
  <c r="J2006" i="2" s="1"/>
  <c r="F2007" i="2"/>
  <c r="G2007" i="2"/>
  <c r="H2007" i="2"/>
  <c r="J2007" i="2" s="1"/>
  <c r="F2008" i="2"/>
  <c r="G2008" i="2"/>
  <c r="H2008" i="2"/>
  <c r="J2008" i="2" s="1"/>
  <c r="F2009" i="2"/>
  <c r="G2009" i="2"/>
  <c r="H2009" i="2"/>
  <c r="J2009" i="2" s="1"/>
  <c r="F2010" i="2"/>
  <c r="G2010" i="2"/>
  <c r="H2010" i="2"/>
  <c r="J2010" i="2" s="1"/>
  <c r="F2011" i="2"/>
  <c r="G2011" i="2"/>
  <c r="H2011" i="2"/>
  <c r="J2011" i="2" s="1"/>
  <c r="F2012" i="2"/>
  <c r="G2012" i="2"/>
  <c r="H2012" i="2"/>
  <c r="J2012" i="2" s="1"/>
  <c r="F2013" i="2"/>
  <c r="G2013" i="2"/>
  <c r="H2013" i="2"/>
  <c r="J2013" i="2" s="1"/>
  <c r="F2014" i="2"/>
  <c r="G2014" i="2"/>
  <c r="H2014" i="2"/>
  <c r="J2014" i="2" s="1"/>
  <c r="F2015" i="2"/>
  <c r="G2015" i="2"/>
  <c r="H2015" i="2"/>
  <c r="J2015" i="2" s="1"/>
  <c r="F2016" i="2"/>
  <c r="G2016" i="2"/>
  <c r="H2016" i="2"/>
  <c r="J2016" i="2" s="1"/>
  <c r="F2017" i="2"/>
  <c r="G2017" i="2"/>
  <c r="H2017" i="2"/>
  <c r="J2017" i="2" s="1"/>
  <c r="F2018" i="2"/>
  <c r="G2018" i="2"/>
  <c r="H2018" i="2"/>
  <c r="J2018" i="2" s="1"/>
  <c r="F2019" i="2"/>
  <c r="G2019" i="2"/>
  <c r="H2019" i="2"/>
  <c r="J2019" i="2" s="1"/>
  <c r="F2020" i="2"/>
  <c r="G2020" i="2"/>
  <c r="H2020" i="2"/>
  <c r="J2020" i="2" s="1"/>
  <c r="F2021" i="2"/>
  <c r="G2021" i="2"/>
  <c r="H2021" i="2"/>
  <c r="J2021" i="2" s="1"/>
  <c r="F2022" i="2"/>
  <c r="G2022" i="2"/>
  <c r="H2022" i="2"/>
  <c r="J2022" i="2" s="1"/>
  <c r="F2023" i="2"/>
  <c r="G2023" i="2"/>
  <c r="H2023" i="2"/>
  <c r="J2023" i="2" s="1"/>
  <c r="F2024" i="2"/>
  <c r="G2024" i="2"/>
  <c r="H2024" i="2"/>
  <c r="J2024" i="2" s="1"/>
  <c r="F2025" i="2"/>
  <c r="G2025" i="2"/>
  <c r="H2025" i="2"/>
  <c r="J2025" i="2" s="1"/>
  <c r="F2026" i="2"/>
  <c r="G2026" i="2"/>
  <c r="H2026" i="2"/>
  <c r="J2026" i="2" s="1"/>
  <c r="F2027" i="2"/>
  <c r="G2027" i="2"/>
  <c r="H2027" i="2"/>
  <c r="J2027" i="2" s="1"/>
  <c r="F2028" i="2"/>
  <c r="G2028" i="2"/>
  <c r="H2028" i="2"/>
  <c r="J2028" i="2" s="1"/>
  <c r="F2029" i="2"/>
  <c r="G2029" i="2"/>
  <c r="H2029" i="2"/>
  <c r="J2029" i="2" s="1"/>
  <c r="F2030" i="2"/>
  <c r="G2030" i="2"/>
  <c r="H2030" i="2"/>
  <c r="J2030" i="2" s="1"/>
  <c r="F2033" i="2"/>
  <c r="G2033" i="2"/>
  <c r="H2033" i="2"/>
  <c r="J2033" i="2" s="1"/>
  <c r="F2034" i="2"/>
  <c r="G2034" i="2"/>
  <c r="H2034" i="2"/>
  <c r="J2034" i="2" s="1"/>
  <c r="F2035" i="2"/>
  <c r="G2035" i="2"/>
  <c r="H2035" i="2"/>
  <c r="J2035" i="2" s="1"/>
  <c r="F2036" i="2"/>
  <c r="G2036" i="2"/>
  <c r="H2036" i="2"/>
  <c r="J2036" i="2" s="1"/>
  <c r="F2037" i="2"/>
  <c r="G2037" i="2"/>
  <c r="H2037" i="2"/>
  <c r="J2037" i="2" s="1"/>
  <c r="F2038" i="2"/>
  <c r="G2038" i="2"/>
  <c r="H2038" i="2"/>
  <c r="J2038" i="2" s="1"/>
  <c r="F2039" i="2"/>
  <c r="G2039" i="2"/>
  <c r="H2039" i="2"/>
  <c r="J2039" i="2" s="1"/>
  <c r="F2040" i="2"/>
  <c r="G2040" i="2"/>
  <c r="H2040" i="2"/>
  <c r="J2040" i="2" s="1"/>
  <c r="F2041" i="2"/>
  <c r="G2041" i="2"/>
  <c r="H2041" i="2"/>
  <c r="J2041" i="2" s="1"/>
  <c r="F2042" i="2"/>
  <c r="G2042" i="2"/>
  <c r="H2042" i="2"/>
  <c r="J2042" i="2" s="1"/>
  <c r="F2043" i="2"/>
  <c r="G2043" i="2"/>
  <c r="H2043" i="2"/>
  <c r="J2043" i="2" s="1"/>
  <c r="F2044" i="2"/>
  <c r="G2044" i="2"/>
  <c r="H2044" i="2"/>
  <c r="J2044" i="2" s="1"/>
  <c r="F2045" i="2"/>
  <c r="G2045" i="2"/>
  <c r="H2045" i="2"/>
  <c r="J2045" i="2" s="1"/>
  <c r="F2046" i="2"/>
  <c r="G2046" i="2"/>
  <c r="H2046" i="2"/>
  <c r="J2046" i="2" s="1"/>
  <c r="F2047" i="2"/>
  <c r="G2047" i="2"/>
  <c r="H2047" i="2"/>
  <c r="J2047" i="2" s="1"/>
  <c r="F2048" i="2"/>
  <c r="G2048" i="2"/>
  <c r="H2048" i="2"/>
  <c r="J2048" i="2" s="1"/>
  <c r="F2049" i="2"/>
  <c r="G2049" i="2"/>
  <c r="H2049" i="2"/>
  <c r="J2049" i="2" s="1"/>
  <c r="F2050" i="2"/>
  <c r="G2050" i="2"/>
  <c r="H2050" i="2"/>
  <c r="J2050" i="2" s="1"/>
  <c r="F2051" i="2"/>
  <c r="G2051" i="2"/>
  <c r="H2051" i="2"/>
  <c r="J2051" i="2" s="1"/>
  <c r="F2052" i="2"/>
  <c r="G2052" i="2"/>
  <c r="H2052" i="2"/>
  <c r="J2052" i="2" s="1"/>
  <c r="F2053" i="2"/>
  <c r="G2053" i="2"/>
  <c r="H2053" i="2"/>
  <c r="J2053" i="2" s="1"/>
  <c r="F2054" i="2"/>
  <c r="G2054" i="2"/>
  <c r="H2054" i="2"/>
  <c r="J2054" i="2" s="1"/>
  <c r="F2055" i="2"/>
  <c r="G2055" i="2"/>
  <c r="H2055" i="2"/>
  <c r="J2055" i="2" s="1"/>
  <c r="F2056" i="2"/>
  <c r="G2056" i="2"/>
  <c r="H2056" i="2"/>
  <c r="J2056" i="2" s="1"/>
  <c r="F2057" i="2"/>
  <c r="G2057" i="2"/>
  <c r="H2057" i="2"/>
  <c r="J2057" i="2" s="1"/>
  <c r="F2058" i="2"/>
  <c r="G2058" i="2"/>
  <c r="H2058" i="2"/>
  <c r="J2058" i="2" s="1"/>
  <c r="F2059" i="2"/>
  <c r="G2059" i="2"/>
  <c r="H2059" i="2"/>
  <c r="J2059" i="2" s="1"/>
  <c r="F2060" i="2"/>
  <c r="G2060" i="2"/>
  <c r="H2060" i="2"/>
  <c r="J2060" i="2" s="1"/>
  <c r="F2061" i="2"/>
  <c r="G2061" i="2"/>
  <c r="H2061" i="2"/>
  <c r="J2061" i="2" s="1"/>
  <c r="F2062" i="2"/>
  <c r="G2062" i="2"/>
  <c r="H2062" i="2"/>
  <c r="J2062" i="2" s="1"/>
  <c r="F2063" i="2"/>
  <c r="G2063" i="2"/>
  <c r="H2063" i="2"/>
  <c r="J2063" i="2" s="1"/>
  <c r="F2064" i="2"/>
  <c r="G2064" i="2"/>
  <c r="H2064" i="2"/>
  <c r="J2064" i="2" s="1"/>
  <c r="F2065" i="2"/>
  <c r="G2065" i="2"/>
  <c r="H2065" i="2"/>
  <c r="J2065" i="2" s="1"/>
  <c r="F2066" i="2"/>
  <c r="G2066" i="2"/>
  <c r="H2066" i="2"/>
  <c r="J2066" i="2" s="1"/>
  <c r="F2067" i="2"/>
  <c r="G2067" i="2"/>
  <c r="H2067" i="2"/>
  <c r="J2067" i="2" s="1"/>
  <c r="F2068" i="2"/>
  <c r="G2068" i="2"/>
  <c r="H2068" i="2"/>
  <c r="J2068" i="2" s="1"/>
  <c r="F2069" i="2"/>
  <c r="G2069" i="2"/>
  <c r="H2069" i="2"/>
  <c r="J2069" i="2" s="1"/>
  <c r="F2070" i="2"/>
  <c r="G2070" i="2"/>
  <c r="H2070" i="2"/>
  <c r="J2070" i="2" s="1"/>
  <c r="F2071" i="2"/>
  <c r="G2071" i="2"/>
  <c r="H2071" i="2"/>
  <c r="J2071" i="2" s="1"/>
  <c r="F2072" i="2"/>
  <c r="G2072" i="2"/>
  <c r="H2072" i="2"/>
  <c r="J2072" i="2" s="1"/>
  <c r="F2073" i="2"/>
  <c r="G2073" i="2"/>
  <c r="H2073" i="2"/>
  <c r="J2073" i="2" s="1"/>
  <c r="F2074" i="2"/>
  <c r="G2074" i="2"/>
  <c r="H2074" i="2"/>
  <c r="J2074" i="2" s="1"/>
  <c r="F2075" i="2"/>
  <c r="G2075" i="2"/>
  <c r="H2075" i="2"/>
  <c r="J2075" i="2" s="1"/>
  <c r="F2076" i="2"/>
  <c r="G2076" i="2"/>
  <c r="H2076" i="2"/>
  <c r="J2076" i="2" s="1"/>
  <c r="F2077" i="2"/>
  <c r="G2077" i="2"/>
  <c r="H2077" i="2"/>
  <c r="J2077" i="2" s="1"/>
  <c r="F2078" i="2"/>
  <c r="G2078" i="2"/>
  <c r="H2078" i="2"/>
  <c r="J2078" i="2" s="1"/>
  <c r="F2079" i="2"/>
  <c r="G2079" i="2"/>
  <c r="H2079" i="2"/>
  <c r="J2079" i="2" s="1"/>
  <c r="F2080" i="2"/>
  <c r="G2080" i="2"/>
  <c r="H2080" i="2"/>
  <c r="J2080" i="2" s="1"/>
  <c r="F2081" i="2"/>
  <c r="G2081" i="2"/>
  <c r="H2081" i="2"/>
  <c r="J2081" i="2" s="1"/>
  <c r="F2082" i="2"/>
  <c r="G2082" i="2"/>
  <c r="H2082" i="2"/>
  <c r="J2082" i="2" s="1"/>
  <c r="F2083" i="2"/>
  <c r="G2083" i="2"/>
  <c r="H2083" i="2"/>
  <c r="J2083" i="2" s="1"/>
  <c r="F2084" i="2"/>
  <c r="G2084" i="2"/>
  <c r="H2084" i="2"/>
  <c r="J2084" i="2" s="1"/>
  <c r="F2085" i="2"/>
  <c r="G2085" i="2"/>
  <c r="H2085" i="2"/>
  <c r="J2085" i="2" s="1"/>
  <c r="F2086" i="2"/>
  <c r="G2086" i="2"/>
  <c r="H2086" i="2"/>
  <c r="J2086" i="2" s="1"/>
  <c r="F2087" i="2"/>
  <c r="G2087" i="2"/>
  <c r="H2087" i="2"/>
  <c r="J2087" i="2" s="1"/>
  <c r="F2088" i="2"/>
  <c r="G2088" i="2"/>
  <c r="H2088" i="2"/>
  <c r="J2088" i="2" s="1"/>
  <c r="F2089" i="2"/>
  <c r="G2089" i="2"/>
  <c r="H2089" i="2"/>
  <c r="J2089" i="2" s="1"/>
  <c r="F2090" i="2"/>
  <c r="G2090" i="2"/>
  <c r="H2090" i="2"/>
  <c r="J2090" i="2" s="1"/>
  <c r="F2091" i="2"/>
  <c r="G2091" i="2"/>
  <c r="H2091" i="2"/>
  <c r="J2091" i="2" s="1"/>
  <c r="F2092" i="2"/>
  <c r="G2092" i="2"/>
  <c r="H2092" i="2"/>
  <c r="J2092" i="2" s="1"/>
  <c r="F2093" i="2"/>
  <c r="G2093" i="2"/>
  <c r="H2093" i="2"/>
  <c r="J2093" i="2" s="1"/>
  <c r="F2094" i="2"/>
  <c r="G2094" i="2"/>
  <c r="H2094" i="2"/>
  <c r="J2094" i="2" s="1"/>
  <c r="F2095" i="2"/>
  <c r="G2095" i="2"/>
  <c r="H2095" i="2"/>
  <c r="J2095" i="2" s="1"/>
  <c r="F2096" i="2"/>
  <c r="G2096" i="2"/>
  <c r="H2096" i="2"/>
  <c r="J2096" i="2" s="1"/>
  <c r="F2097" i="2"/>
  <c r="G2097" i="2"/>
  <c r="H2097" i="2"/>
  <c r="J2097" i="2" s="1"/>
  <c r="F2098" i="2"/>
  <c r="G2098" i="2"/>
  <c r="H2098" i="2"/>
  <c r="J2098" i="2" s="1"/>
  <c r="F2099" i="2"/>
  <c r="G2099" i="2"/>
  <c r="H2099" i="2"/>
  <c r="J2099" i="2" s="1"/>
  <c r="F2100" i="2"/>
  <c r="G2100" i="2"/>
  <c r="H2100" i="2"/>
  <c r="J2100" i="2" s="1"/>
  <c r="F2101" i="2"/>
  <c r="G2101" i="2"/>
  <c r="H2101" i="2"/>
  <c r="J2101" i="2" s="1"/>
  <c r="F2102" i="2"/>
  <c r="G2102" i="2"/>
  <c r="H2102" i="2"/>
  <c r="J2102" i="2" s="1"/>
  <c r="F2103" i="2"/>
  <c r="G2103" i="2"/>
  <c r="H2103" i="2"/>
  <c r="J2103" i="2" s="1"/>
  <c r="F2104" i="2"/>
  <c r="G2104" i="2"/>
  <c r="H2104" i="2"/>
  <c r="J2104" i="2" s="1"/>
  <c r="F2105" i="2"/>
  <c r="G2105" i="2"/>
  <c r="H2105" i="2"/>
  <c r="J2105" i="2" s="1"/>
  <c r="F2106" i="2"/>
  <c r="G2106" i="2"/>
  <c r="H2106" i="2"/>
  <c r="J2106" i="2" s="1"/>
  <c r="F2107" i="2"/>
  <c r="G2107" i="2"/>
  <c r="H2107" i="2"/>
  <c r="J2107" i="2" s="1"/>
  <c r="F2108" i="2"/>
  <c r="G2108" i="2"/>
  <c r="H2108" i="2"/>
  <c r="J2108" i="2" s="1"/>
  <c r="F2109" i="2"/>
  <c r="G2109" i="2"/>
  <c r="H2109" i="2"/>
  <c r="J2109" i="2" s="1"/>
  <c r="F2110" i="2"/>
  <c r="G2110" i="2"/>
  <c r="H2110" i="2"/>
  <c r="J2110" i="2" s="1"/>
  <c r="F2111" i="2"/>
  <c r="G2111" i="2"/>
  <c r="H2111" i="2"/>
  <c r="J2111" i="2" s="1"/>
  <c r="F2112" i="2"/>
  <c r="G2112" i="2"/>
  <c r="H2112" i="2"/>
  <c r="J2112" i="2" s="1"/>
  <c r="F2113" i="2"/>
  <c r="G2113" i="2"/>
  <c r="H2113" i="2"/>
  <c r="J2113" i="2" s="1"/>
  <c r="F2114" i="2"/>
  <c r="G2114" i="2"/>
  <c r="H2114" i="2"/>
  <c r="J2114" i="2" s="1"/>
  <c r="F2115" i="2"/>
  <c r="G2115" i="2"/>
  <c r="H2115" i="2"/>
  <c r="J2115" i="2" s="1"/>
  <c r="F2116" i="2"/>
  <c r="G2116" i="2"/>
  <c r="H2116" i="2"/>
  <c r="J2116" i="2" s="1"/>
  <c r="F2117" i="2"/>
  <c r="G2117" i="2"/>
  <c r="H2117" i="2"/>
  <c r="J2117" i="2" s="1"/>
  <c r="F2118" i="2"/>
  <c r="G2118" i="2"/>
  <c r="H2118" i="2"/>
  <c r="J2118" i="2" s="1"/>
  <c r="F2119" i="2"/>
  <c r="G2119" i="2"/>
  <c r="H2119" i="2"/>
  <c r="J2119" i="2" s="1"/>
  <c r="F2120" i="2"/>
  <c r="G2120" i="2"/>
  <c r="H2120" i="2"/>
  <c r="J2120" i="2" s="1"/>
  <c r="F2121" i="2"/>
  <c r="G2121" i="2"/>
  <c r="H2121" i="2"/>
  <c r="J2121" i="2" s="1"/>
  <c r="F2122" i="2"/>
  <c r="G2122" i="2"/>
  <c r="H2122" i="2"/>
  <c r="J2122" i="2" s="1"/>
  <c r="F2123" i="2"/>
  <c r="G2123" i="2"/>
  <c r="H2123" i="2"/>
  <c r="J2123" i="2" s="1"/>
  <c r="F2124" i="2"/>
  <c r="G2124" i="2"/>
  <c r="H2124" i="2"/>
  <c r="J2124" i="2" s="1"/>
  <c r="F2125" i="2"/>
  <c r="G2125" i="2"/>
  <c r="H2125" i="2"/>
  <c r="J2125" i="2" s="1"/>
  <c r="F2126" i="2"/>
  <c r="G2126" i="2"/>
  <c r="H2126" i="2"/>
  <c r="J2126" i="2" s="1"/>
  <c r="F2127" i="2"/>
  <c r="G2127" i="2"/>
  <c r="H2127" i="2"/>
  <c r="J2127" i="2" s="1"/>
  <c r="F2128" i="2"/>
  <c r="G2128" i="2"/>
  <c r="H2128" i="2"/>
  <c r="J2128" i="2" s="1"/>
  <c r="F2129" i="2"/>
  <c r="G2129" i="2"/>
  <c r="H2129" i="2"/>
  <c r="J2129" i="2" s="1"/>
  <c r="F2130" i="2"/>
  <c r="G2130" i="2"/>
  <c r="H2130" i="2"/>
  <c r="J2130" i="2" s="1"/>
  <c r="F2131" i="2"/>
  <c r="G2131" i="2"/>
  <c r="H2131" i="2"/>
  <c r="J2131" i="2" s="1"/>
  <c r="F2132" i="2"/>
  <c r="G2132" i="2"/>
  <c r="H2132" i="2"/>
  <c r="J2132" i="2" s="1"/>
  <c r="F2133" i="2"/>
  <c r="G2133" i="2"/>
  <c r="H2133" i="2"/>
  <c r="J2133" i="2" s="1"/>
  <c r="F2134" i="2"/>
  <c r="G2134" i="2"/>
  <c r="H2134" i="2"/>
  <c r="J2134" i="2" s="1"/>
  <c r="F2135" i="2"/>
  <c r="G2135" i="2"/>
  <c r="H2135" i="2"/>
  <c r="J2135" i="2" s="1"/>
  <c r="F2136" i="2"/>
  <c r="G2136" i="2"/>
  <c r="H2136" i="2"/>
  <c r="J2136" i="2" s="1"/>
  <c r="F2137" i="2"/>
  <c r="G2137" i="2"/>
  <c r="H2137" i="2"/>
  <c r="J2137" i="2" s="1"/>
  <c r="F2138" i="2"/>
  <c r="G2138" i="2"/>
  <c r="H2138" i="2"/>
  <c r="J2138" i="2" s="1"/>
  <c r="F2139" i="2"/>
  <c r="G2139" i="2"/>
  <c r="H2139" i="2"/>
  <c r="J2139" i="2" s="1"/>
  <c r="F2140" i="2"/>
  <c r="G2140" i="2"/>
  <c r="H2140" i="2"/>
  <c r="J2140" i="2" s="1"/>
  <c r="F2142" i="2"/>
  <c r="G2142" i="2"/>
  <c r="H2142" i="2"/>
  <c r="J2142" i="2" s="1"/>
  <c r="F2143" i="2"/>
  <c r="G2143" i="2"/>
  <c r="H2143" i="2"/>
  <c r="J2143" i="2" s="1"/>
  <c r="F2144" i="2"/>
  <c r="G2144" i="2"/>
  <c r="H2144" i="2"/>
  <c r="J2144" i="2" s="1"/>
  <c r="F2145" i="2"/>
  <c r="G2145" i="2"/>
  <c r="H2145" i="2"/>
  <c r="J2145" i="2" s="1"/>
  <c r="F2146" i="2"/>
  <c r="G2146" i="2"/>
  <c r="H2146" i="2"/>
  <c r="J2146" i="2" s="1"/>
  <c r="F2147" i="2"/>
  <c r="G2147" i="2"/>
  <c r="H2147" i="2"/>
  <c r="J2147" i="2" s="1"/>
  <c r="F2148" i="2"/>
  <c r="G2148" i="2"/>
  <c r="H2148" i="2"/>
  <c r="J2148" i="2" s="1"/>
  <c r="F2149" i="2"/>
  <c r="G2149" i="2"/>
  <c r="H2149" i="2"/>
  <c r="J2149" i="2" s="1"/>
  <c r="F2150" i="2"/>
  <c r="G2150" i="2"/>
  <c r="H2150" i="2"/>
  <c r="J2150" i="2" s="1"/>
  <c r="F2151" i="2"/>
  <c r="G2151" i="2"/>
  <c r="H2151" i="2"/>
  <c r="J2151" i="2" s="1"/>
  <c r="F2152" i="2"/>
  <c r="G2152" i="2"/>
  <c r="H2152" i="2"/>
  <c r="J2152" i="2" s="1"/>
  <c r="F2153" i="2"/>
  <c r="G2153" i="2"/>
  <c r="H2153" i="2"/>
  <c r="J2153" i="2" s="1"/>
  <c r="F2154" i="2"/>
  <c r="G2154" i="2"/>
  <c r="H2154" i="2"/>
  <c r="J2154" i="2" s="1"/>
  <c r="F2155" i="2"/>
  <c r="G2155" i="2"/>
  <c r="H2155" i="2"/>
  <c r="J2155" i="2" s="1"/>
  <c r="F2156" i="2"/>
  <c r="G2156" i="2"/>
  <c r="H2156" i="2"/>
  <c r="J2156" i="2" s="1"/>
  <c r="F2141" i="2"/>
  <c r="G2141" i="2"/>
  <c r="H2141" i="2"/>
  <c r="J2141" i="2" s="1"/>
  <c r="F2157" i="2"/>
  <c r="G2157" i="2"/>
  <c r="H2157" i="2"/>
  <c r="J2157" i="2" s="1"/>
  <c r="F2158" i="2"/>
  <c r="G2158" i="2"/>
  <c r="H2158" i="2"/>
  <c r="J2158" i="2" s="1"/>
  <c r="F2159" i="2"/>
  <c r="G2159" i="2"/>
  <c r="H2159" i="2"/>
  <c r="J2159" i="2" s="1"/>
  <c r="F2160" i="2"/>
  <c r="G2160" i="2"/>
  <c r="H2160" i="2"/>
  <c r="J2160" i="2" s="1"/>
  <c r="F2161" i="2"/>
  <c r="G2161" i="2"/>
  <c r="H2161" i="2"/>
  <c r="J2161" i="2" s="1"/>
  <c r="F2162" i="2"/>
  <c r="G2162" i="2"/>
  <c r="H2162" i="2"/>
  <c r="J2162" i="2" s="1"/>
  <c r="F2163" i="2"/>
  <c r="G2163" i="2"/>
  <c r="H2163" i="2"/>
  <c r="J2163" i="2" s="1"/>
  <c r="F2164" i="2"/>
  <c r="G2164" i="2"/>
  <c r="H2164" i="2"/>
  <c r="J2164" i="2" s="1"/>
  <c r="F2165" i="2"/>
  <c r="G2165" i="2"/>
  <c r="H2165" i="2"/>
  <c r="J2165" i="2" s="1"/>
  <c r="F2166" i="2"/>
  <c r="G2166" i="2"/>
  <c r="H2166" i="2"/>
  <c r="J2166" i="2" s="1"/>
  <c r="F2167" i="2"/>
  <c r="G2167" i="2"/>
  <c r="H2167" i="2"/>
  <c r="J2167" i="2" s="1"/>
  <c r="F2168" i="2"/>
  <c r="G2168" i="2"/>
  <c r="H2168" i="2"/>
  <c r="J2168" i="2" s="1"/>
  <c r="F2169" i="2"/>
  <c r="G2169" i="2"/>
  <c r="H2169" i="2"/>
  <c r="J2169" i="2" s="1"/>
  <c r="F2170" i="2"/>
  <c r="G2170" i="2"/>
  <c r="H2170" i="2"/>
  <c r="J2170" i="2" s="1"/>
  <c r="F2171" i="2"/>
  <c r="G2171" i="2"/>
  <c r="H2171" i="2"/>
  <c r="J2171" i="2" s="1"/>
  <c r="F2172" i="2"/>
  <c r="G2172" i="2"/>
  <c r="H2172" i="2"/>
  <c r="J2172" i="2" s="1"/>
  <c r="F2173" i="2"/>
  <c r="G2173" i="2"/>
  <c r="H2173" i="2"/>
  <c r="J2173" i="2" s="1"/>
  <c r="F2174" i="2"/>
  <c r="G2174" i="2"/>
  <c r="H2174" i="2"/>
  <c r="J2174" i="2" s="1"/>
  <c r="F2175" i="2"/>
  <c r="G2175" i="2"/>
  <c r="H2175" i="2"/>
  <c r="J2175" i="2" s="1"/>
  <c r="F2176" i="2"/>
  <c r="G2176" i="2"/>
  <c r="H2176" i="2"/>
  <c r="J2176" i="2" s="1"/>
  <c r="F2177" i="2"/>
  <c r="G2177" i="2"/>
  <c r="H2177" i="2"/>
  <c r="J2177" i="2" s="1"/>
  <c r="F2178" i="2"/>
  <c r="G2178" i="2"/>
  <c r="H2178" i="2"/>
  <c r="J2178" i="2" s="1"/>
  <c r="F2179" i="2"/>
  <c r="G2179" i="2"/>
  <c r="H2179" i="2"/>
  <c r="J2179" i="2" s="1"/>
  <c r="F2180" i="2"/>
  <c r="G2180" i="2"/>
  <c r="H2180" i="2"/>
  <c r="J2180" i="2" s="1"/>
  <c r="F2181" i="2"/>
  <c r="G2181" i="2"/>
  <c r="H2181" i="2"/>
  <c r="J2181" i="2" s="1"/>
  <c r="F2182" i="2"/>
  <c r="G2182" i="2"/>
  <c r="H2182" i="2"/>
  <c r="J2182" i="2" s="1"/>
  <c r="F2183" i="2"/>
  <c r="G2183" i="2"/>
  <c r="H2183" i="2"/>
  <c r="J2183" i="2" s="1"/>
  <c r="F2184" i="2"/>
  <c r="G2184" i="2"/>
  <c r="H2184" i="2"/>
  <c r="J2184" i="2" s="1"/>
  <c r="F2185" i="2"/>
  <c r="G2185" i="2"/>
  <c r="H2185" i="2"/>
  <c r="J2185" i="2" s="1"/>
  <c r="F2186" i="2"/>
  <c r="G2186" i="2"/>
  <c r="H2186" i="2"/>
  <c r="J2186" i="2" s="1"/>
  <c r="F2187" i="2"/>
  <c r="G2187" i="2"/>
  <c r="H2187" i="2"/>
  <c r="J2187" i="2" s="1"/>
  <c r="F2188" i="2"/>
  <c r="G2188" i="2"/>
  <c r="H2188" i="2"/>
  <c r="J2188" i="2" s="1"/>
  <c r="F2189" i="2"/>
  <c r="G2189" i="2"/>
  <c r="H2189" i="2"/>
  <c r="J2189" i="2" s="1"/>
  <c r="F2190" i="2"/>
  <c r="G2190" i="2"/>
  <c r="H2190" i="2"/>
  <c r="J2190" i="2" s="1"/>
  <c r="F2191" i="2"/>
  <c r="G2191" i="2"/>
  <c r="H2191" i="2"/>
  <c r="J2191" i="2" s="1"/>
  <c r="F2192" i="2"/>
  <c r="G2192" i="2"/>
  <c r="H2192" i="2"/>
  <c r="J2192" i="2" s="1"/>
  <c r="F2193" i="2"/>
  <c r="G2193" i="2"/>
  <c r="H2193" i="2"/>
  <c r="J2193" i="2" s="1"/>
  <c r="F2194" i="2"/>
  <c r="G2194" i="2"/>
  <c r="H2194" i="2"/>
  <c r="J2194" i="2" s="1"/>
  <c r="F2195" i="2"/>
  <c r="G2195" i="2"/>
  <c r="H2195" i="2"/>
  <c r="J2195" i="2" s="1"/>
  <c r="F2196" i="2"/>
  <c r="G2196" i="2"/>
  <c r="H2196" i="2"/>
  <c r="J2196" i="2" s="1"/>
  <c r="F2197" i="2"/>
  <c r="G2197" i="2"/>
  <c r="H2197" i="2"/>
  <c r="J2197" i="2" s="1"/>
  <c r="F2198" i="2"/>
  <c r="G2198" i="2"/>
  <c r="H2198" i="2"/>
  <c r="J2198" i="2" s="1"/>
  <c r="F2199" i="2"/>
  <c r="G2199" i="2"/>
  <c r="H2199" i="2"/>
  <c r="J2199" i="2" s="1"/>
  <c r="F2200" i="2"/>
  <c r="G2200" i="2"/>
  <c r="H2200" i="2"/>
  <c r="J2200" i="2" s="1"/>
  <c r="F2201" i="2"/>
  <c r="G2201" i="2"/>
  <c r="H2201" i="2"/>
  <c r="J2201" i="2" s="1"/>
  <c r="F2202" i="2"/>
  <c r="G2202" i="2"/>
  <c r="H2202" i="2"/>
  <c r="J2202" i="2" s="1"/>
  <c r="F2203" i="2"/>
  <c r="G2203" i="2"/>
  <c r="H2203" i="2"/>
  <c r="J2203" i="2" s="1"/>
  <c r="F2204" i="2"/>
  <c r="G2204" i="2"/>
  <c r="H2204" i="2"/>
  <c r="J2204" i="2" s="1"/>
  <c r="F2205" i="2"/>
  <c r="G2205" i="2"/>
  <c r="H2205" i="2"/>
  <c r="J2205" i="2" s="1"/>
  <c r="F2206" i="2"/>
  <c r="G2206" i="2"/>
  <c r="H2206" i="2"/>
  <c r="J2206" i="2" s="1"/>
  <c r="F2207" i="2"/>
  <c r="G2207" i="2"/>
  <c r="H2207" i="2"/>
  <c r="J2207" i="2" s="1"/>
  <c r="F2208" i="2"/>
  <c r="G2208" i="2"/>
  <c r="H2208" i="2"/>
  <c r="J2208" i="2" s="1"/>
  <c r="F2209" i="2"/>
  <c r="G2209" i="2"/>
  <c r="H2209" i="2"/>
  <c r="J2209" i="2" s="1"/>
  <c r="F2210" i="2"/>
  <c r="G2210" i="2"/>
  <c r="H2210" i="2"/>
  <c r="J2210" i="2" s="1"/>
  <c r="F2211" i="2"/>
  <c r="G2211" i="2"/>
  <c r="H2211" i="2"/>
  <c r="J2211" i="2" s="1"/>
  <c r="F2212" i="2"/>
  <c r="G2212" i="2"/>
  <c r="H2212" i="2"/>
  <c r="J2212" i="2" s="1"/>
  <c r="F2213" i="2"/>
  <c r="G2213" i="2"/>
  <c r="H2213" i="2"/>
  <c r="J2213" i="2" s="1"/>
  <c r="F2214" i="2"/>
  <c r="G2214" i="2"/>
  <c r="H2214" i="2"/>
  <c r="J2214" i="2" s="1"/>
  <c r="F2215" i="2"/>
  <c r="G2215" i="2"/>
  <c r="H2215" i="2"/>
  <c r="J2215" i="2" s="1"/>
  <c r="F2216" i="2"/>
  <c r="G2216" i="2"/>
  <c r="H2216" i="2"/>
  <c r="J2216" i="2" s="1"/>
  <c r="F2217" i="2"/>
  <c r="G2217" i="2"/>
  <c r="H2217" i="2"/>
  <c r="J2217" i="2" s="1"/>
  <c r="F2218" i="2"/>
  <c r="G2218" i="2"/>
  <c r="H2218" i="2"/>
  <c r="J2218" i="2" s="1"/>
  <c r="F2219" i="2"/>
  <c r="G2219" i="2"/>
  <c r="H2219" i="2"/>
  <c r="J2219" i="2" s="1"/>
  <c r="F2220" i="2"/>
  <c r="G2220" i="2"/>
  <c r="H2220" i="2"/>
  <c r="J2220" i="2" s="1"/>
  <c r="F2221" i="2"/>
  <c r="G2221" i="2"/>
  <c r="H2221" i="2"/>
  <c r="J2221" i="2" s="1"/>
  <c r="F2222" i="2"/>
  <c r="G2222" i="2"/>
  <c r="H2222" i="2"/>
  <c r="J2222" i="2" s="1"/>
  <c r="F2223" i="2"/>
  <c r="G2223" i="2"/>
  <c r="H2223" i="2"/>
  <c r="J2223" i="2" s="1"/>
  <c r="F2224" i="2"/>
  <c r="G2224" i="2"/>
  <c r="H2224" i="2"/>
  <c r="J2224" i="2" s="1"/>
  <c r="F2225" i="2"/>
  <c r="G2225" i="2"/>
  <c r="H2225" i="2"/>
  <c r="J2225" i="2" s="1"/>
  <c r="F2226" i="2"/>
  <c r="G2226" i="2"/>
  <c r="H2226" i="2"/>
  <c r="J2226" i="2" s="1"/>
  <c r="F2227" i="2"/>
  <c r="G2227" i="2"/>
  <c r="H2227" i="2"/>
  <c r="J2227" i="2" s="1"/>
  <c r="F2228" i="2"/>
  <c r="G2228" i="2"/>
  <c r="H2228" i="2"/>
  <c r="J2228" i="2" s="1"/>
  <c r="F2229" i="2"/>
  <c r="G2229" i="2"/>
  <c r="H2229" i="2"/>
  <c r="J2229" i="2" s="1"/>
  <c r="F2230" i="2"/>
  <c r="G2230" i="2"/>
  <c r="H2230" i="2"/>
  <c r="J2230" i="2" s="1"/>
  <c r="F2231" i="2"/>
  <c r="G2231" i="2"/>
  <c r="H2231" i="2"/>
  <c r="J2231" i="2" s="1"/>
  <c r="F2232" i="2"/>
  <c r="G2232" i="2"/>
  <c r="H2232" i="2"/>
  <c r="J2232" i="2" s="1"/>
  <c r="F2233" i="2"/>
  <c r="G2233" i="2"/>
  <c r="H2233" i="2"/>
  <c r="J2233" i="2" s="1"/>
  <c r="F2234" i="2"/>
  <c r="G2234" i="2"/>
  <c r="H2234" i="2"/>
  <c r="J2234" i="2" s="1"/>
  <c r="F2235" i="2"/>
  <c r="G2235" i="2"/>
  <c r="H2235" i="2"/>
  <c r="J2235" i="2" s="1"/>
  <c r="F2236" i="2"/>
  <c r="G2236" i="2"/>
  <c r="H2236" i="2"/>
  <c r="J2236" i="2" s="1"/>
  <c r="F2237" i="2"/>
  <c r="G2237" i="2"/>
  <c r="H2237" i="2"/>
  <c r="J2237" i="2" s="1"/>
  <c r="F2238" i="2"/>
  <c r="G2238" i="2"/>
  <c r="H2238" i="2"/>
  <c r="J2238" i="2" s="1"/>
  <c r="F2239" i="2"/>
  <c r="G2239" i="2"/>
  <c r="H2239" i="2"/>
  <c r="J2239" i="2" s="1"/>
  <c r="F2240" i="2"/>
  <c r="G2240" i="2"/>
  <c r="H2240" i="2"/>
  <c r="J2240" i="2" s="1"/>
  <c r="F2241" i="2"/>
  <c r="G2241" i="2"/>
  <c r="H2241" i="2"/>
  <c r="J2241" i="2" s="1"/>
  <c r="F2242" i="2"/>
  <c r="G2242" i="2"/>
  <c r="H2242" i="2"/>
  <c r="J2242" i="2" s="1"/>
  <c r="F2243" i="2"/>
  <c r="G2243" i="2"/>
  <c r="H2243" i="2"/>
  <c r="J2243" i="2" s="1"/>
  <c r="F2244" i="2"/>
  <c r="G2244" i="2"/>
  <c r="H2244" i="2"/>
  <c r="J2244" i="2" s="1"/>
  <c r="F2245" i="2"/>
  <c r="G2245" i="2"/>
  <c r="H2245" i="2"/>
  <c r="J2245" i="2" s="1"/>
  <c r="F2246" i="2"/>
  <c r="G2246" i="2"/>
  <c r="H2246" i="2"/>
  <c r="J2246" i="2" s="1"/>
  <c r="F2247" i="2"/>
  <c r="G2247" i="2"/>
  <c r="H2247" i="2"/>
  <c r="J2247" i="2" s="1"/>
  <c r="F2248" i="2"/>
  <c r="G2248" i="2"/>
  <c r="H2248" i="2"/>
  <c r="J2248" i="2" s="1"/>
  <c r="F2249" i="2"/>
  <c r="G2249" i="2"/>
  <c r="H2249" i="2"/>
  <c r="J2249" i="2" s="1"/>
  <c r="F2250" i="2"/>
  <c r="G2250" i="2"/>
  <c r="H2250" i="2"/>
  <c r="J2250" i="2" s="1"/>
  <c r="F2251" i="2"/>
  <c r="G2251" i="2"/>
  <c r="H2251" i="2"/>
  <c r="J2251" i="2" s="1"/>
  <c r="F2252" i="2"/>
  <c r="G2252" i="2"/>
  <c r="H2252" i="2"/>
  <c r="J2252" i="2" s="1"/>
  <c r="F2253" i="2"/>
  <c r="G2253" i="2"/>
  <c r="H2253" i="2"/>
  <c r="J2253" i="2" s="1"/>
  <c r="F2254" i="2"/>
  <c r="G2254" i="2"/>
  <c r="H2254" i="2"/>
  <c r="J2254" i="2" s="1"/>
  <c r="F2255" i="2"/>
  <c r="G2255" i="2"/>
  <c r="H2255" i="2"/>
  <c r="J2255" i="2" s="1"/>
  <c r="F2256" i="2"/>
  <c r="G2256" i="2"/>
  <c r="H2256" i="2"/>
  <c r="J2256" i="2" s="1"/>
  <c r="F2257" i="2"/>
  <c r="G2257" i="2"/>
  <c r="H2257" i="2"/>
  <c r="J2257" i="2" s="1"/>
  <c r="F2258" i="2"/>
  <c r="G2258" i="2"/>
  <c r="H2258" i="2"/>
  <c r="J2258" i="2" s="1"/>
  <c r="F2259" i="2"/>
  <c r="G2259" i="2"/>
  <c r="H2259" i="2"/>
  <c r="J2259" i="2" s="1"/>
  <c r="F2260" i="2"/>
  <c r="G2260" i="2"/>
  <c r="H2260" i="2"/>
  <c r="J2260" i="2" s="1"/>
  <c r="F2261" i="2"/>
  <c r="G2261" i="2"/>
  <c r="H2261" i="2"/>
  <c r="J2261" i="2" s="1"/>
  <c r="F2262" i="2"/>
  <c r="G2262" i="2"/>
  <c r="H2262" i="2"/>
  <c r="J2262" i="2" s="1"/>
  <c r="F2263" i="2"/>
  <c r="G2263" i="2"/>
  <c r="H2263" i="2"/>
  <c r="J2263" i="2" s="1"/>
  <c r="F2264" i="2"/>
  <c r="G2264" i="2"/>
  <c r="H2264" i="2"/>
  <c r="J2264" i="2" s="1"/>
  <c r="F2265" i="2"/>
  <c r="G2265" i="2"/>
  <c r="H2265" i="2"/>
  <c r="J2265" i="2" s="1"/>
  <c r="F2266" i="2"/>
  <c r="G2266" i="2"/>
  <c r="H2266" i="2"/>
  <c r="J2266" i="2" s="1"/>
  <c r="F2267" i="2"/>
  <c r="G2267" i="2"/>
  <c r="H2267" i="2"/>
  <c r="J2267" i="2" s="1"/>
  <c r="F2268" i="2"/>
  <c r="G2268" i="2"/>
  <c r="H2268" i="2"/>
  <c r="J2268" i="2" s="1"/>
  <c r="F2269" i="2"/>
  <c r="G2269" i="2"/>
  <c r="H2269" i="2"/>
  <c r="J2269" i="2" s="1"/>
  <c r="F2270" i="2"/>
  <c r="G2270" i="2"/>
  <c r="H2270" i="2"/>
  <c r="J2270" i="2" s="1"/>
  <c r="F2271" i="2"/>
  <c r="G2271" i="2"/>
  <c r="H2271" i="2"/>
  <c r="J2271" i="2" s="1"/>
  <c r="F2272" i="2"/>
  <c r="G2272" i="2"/>
  <c r="H2272" i="2"/>
  <c r="J2272" i="2" s="1"/>
  <c r="F2273" i="2"/>
  <c r="G2273" i="2"/>
  <c r="H2273" i="2"/>
  <c r="J2273" i="2" s="1"/>
  <c r="F2274" i="2"/>
  <c r="G2274" i="2"/>
  <c r="H2274" i="2"/>
  <c r="J2274" i="2" s="1"/>
  <c r="F2275" i="2"/>
  <c r="G2275" i="2"/>
  <c r="H2275" i="2"/>
  <c r="J2275" i="2" s="1"/>
  <c r="F2276" i="2"/>
  <c r="G2276" i="2"/>
  <c r="H2276" i="2"/>
  <c r="J2276" i="2" s="1"/>
  <c r="F2277" i="2"/>
  <c r="G2277" i="2"/>
  <c r="H2277" i="2"/>
  <c r="J2277" i="2" s="1"/>
  <c r="F2278" i="2"/>
  <c r="G2278" i="2"/>
  <c r="H2278" i="2"/>
  <c r="J2278" i="2" s="1"/>
  <c r="F2279" i="2"/>
  <c r="G2279" i="2"/>
  <c r="H2279" i="2"/>
  <c r="J2279" i="2" s="1"/>
  <c r="F2280" i="2"/>
  <c r="G2280" i="2"/>
  <c r="H2280" i="2"/>
  <c r="J2280" i="2" s="1"/>
  <c r="F2281" i="2"/>
  <c r="G2281" i="2"/>
  <c r="H2281" i="2"/>
  <c r="J2281" i="2" s="1"/>
  <c r="F2282" i="2"/>
  <c r="G2282" i="2"/>
  <c r="H2282" i="2"/>
  <c r="J2282" i="2" s="1"/>
  <c r="F2283" i="2"/>
  <c r="G2283" i="2"/>
  <c r="H2283" i="2"/>
  <c r="J2283" i="2" s="1"/>
  <c r="F2284" i="2"/>
  <c r="G2284" i="2"/>
  <c r="H2284" i="2"/>
  <c r="J2284" i="2" s="1"/>
  <c r="F2285" i="2"/>
  <c r="G2285" i="2"/>
  <c r="H2285" i="2"/>
  <c r="J2285" i="2" s="1"/>
  <c r="F2286" i="2"/>
  <c r="G2286" i="2"/>
  <c r="H2286" i="2"/>
  <c r="J2286" i="2" s="1"/>
  <c r="F2287" i="2"/>
  <c r="G2287" i="2"/>
  <c r="H2287" i="2"/>
  <c r="J2287" i="2" s="1"/>
  <c r="F2288" i="2"/>
  <c r="G2288" i="2"/>
  <c r="H2288" i="2"/>
  <c r="J2288" i="2" s="1"/>
  <c r="F2289" i="2"/>
  <c r="G2289" i="2"/>
  <c r="H2289" i="2"/>
  <c r="J2289" i="2" s="1"/>
  <c r="F2290" i="2"/>
  <c r="G2290" i="2"/>
  <c r="H2290" i="2"/>
  <c r="J2290" i="2" s="1"/>
  <c r="F2291" i="2"/>
  <c r="G2291" i="2"/>
  <c r="H2291" i="2"/>
  <c r="J2291" i="2" s="1"/>
  <c r="F2292" i="2"/>
  <c r="G2292" i="2"/>
  <c r="H2292" i="2"/>
  <c r="J2292" i="2" s="1"/>
  <c r="F2293" i="2"/>
  <c r="G2293" i="2"/>
  <c r="H2293" i="2"/>
  <c r="J2293" i="2" s="1"/>
  <c r="F2294" i="2"/>
  <c r="G2294" i="2"/>
  <c r="H2294" i="2"/>
  <c r="J2294" i="2" s="1"/>
  <c r="F2295" i="2"/>
  <c r="G2295" i="2"/>
  <c r="H2295" i="2"/>
  <c r="J2295" i="2" s="1"/>
  <c r="F2296" i="2"/>
  <c r="G2296" i="2"/>
  <c r="H2296" i="2"/>
  <c r="J2296" i="2" s="1"/>
  <c r="F2297" i="2"/>
  <c r="G2297" i="2"/>
  <c r="H2297" i="2"/>
  <c r="J2297" i="2" s="1"/>
  <c r="F2298" i="2"/>
  <c r="G2298" i="2"/>
  <c r="H2298" i="2"/>
  <c r="J2298" i="2" s="1"/>
  <c r="F2299" i="2"/>
  <c r="G2299" i="2"/>
  <c r="H2299" i="2"/>
  <c r="J2299" i="2" s="1"/>
  <c r="F2300" i="2"/>
  <c r="G2300" i="2"/>
  <c r="H2300" i="2"/>
  <c r="J2300" i="2" s="1"/>
  <c r="F2301" i="2"/>
  <c r="G2301" i="2"/>
  <c r="H2301" i="2"/>
  <c r="J2301" i="2" s="1"/>
  <c r="F2302" i="2"/>
  <c r="G2302" i="2"/>
  <c r="H2302" i="2"/>
  <c r="J2302" i="2" s="1"/>
  <c r="F2303" i="2"/>
  <c r="G2303" i="2"/>
  <c r="H2303" i="2"/>
  <c r="J2303" i="2" s="1"/>
  <c r="F2304" i="2"/>
  <c r="G2304" i="2"/>
  <c r="H2304" i="2"/>
  <c r="J2304" i="2" s="1"/>
  <c r="F2305" i="2"/>
  <c r="G2305" i="2"/>
  <c r="H2305" i="2"/>
  <c r="J2305" i="2" s="1"/>
  <c r="F2306" i="2"/>
  <c r="G2306" i="2"/>
  <c r="H2306" i="2"/>
  <c r="J2306" i="2" s="1"/>
  <c r="F2307" i="2"/>
  <c r="G2307" i="2"/>
  <c r="H2307" i="2"/>
  <c r="J2307" i="2" s="1"/>
  <c r="F2308" i="2"/>
  <c r="G2308" i="2"/>
  <c r="H2308" i="2"/>
  <c r="J2308" i="2" s="1"/>
  <c r="F2309" i="2"/>
  <c r="G2309" i="2"/>
  <c r="H2309" i="2"/>
  <c r="J2309" i="2" s="1"/>
  <c r="F2310" i="2"/>
  <c r="G2310" i="2"/>
  <c r="H2310" i="2"/>
  <c r="J2310" i="2" s="1"/>
  <c r="F2311" i="2"/>
  <c r="G2311" i="2"/>
  <c r="H2311" i="2"/>
  <c r="J2311" i="2" s="1"/>
  <c r="F2312" i="2"/>
  <c r="G2312" i="2"/>
  <c r="H2312" i="2"/>
  <c r="J2312" i="2" s="1"/>
  <c r="F2313" i="2"/>
  <c r="G2313" i="2"/>
  <c r="H2313" i="2"/>
  <c r="J2313" i="2" s="1"/>
  <c r="F2314" i="2"/>
  <c r="G2314" i="2"/>
  <c r="H2314" i="2"/>
  <c r="J2314" i="2" s="1"/>
  <c r="F2315" i="2"/>
  <c r="G2315" i="2"/>
  <c r="H2315" i="2"/>
  <c r="J2315" i="2" s="1"/>
  <c r="F2316" i="2"/>
  <c r="G2316" i="2"/>
  <c r="H2316" i="2"/>
  <c r="J2316" i="2" s="1"/>
  <c r="F2317" i="2"/>
  <c r="G2317" i="2"/>
  <c r="H2317" i="2"/>
  <c r="J2317" i="2" s="1"/>
  <c r="F2318" i="2"/>
  <c r="G2318" i="2"/>
  <c r="H2318" i="2"/>
  <c r="J2318" i="2" s="1"/>
  <c r="F2319" i="2"/>
  <c r="G2319" i="2"/>
  <c r="H2319" i="2"/>
  <c r="J2319" i="2" s="1"/>
  <c r="F2320" i="2"/>
  <c r="G2320" i="2"/>
  <c r="H2320" i="2"/>
  <c r="J2320" i="2" s="1"/>
  <c r="F2321" i="2"/>
  <c r="G2321" i="2"/>
  <c r="H2321" i="2"/>
  <c r="J2321" i="2" s="1"/>
  <c r="F2322" i="2"/>
  <c r="G2322" i="2"/>
  <c r="H2322" i="2"/>
  <c r="J2322" i="2" s="1"/>
  <c r="F2323" i="2"/>
  <c r="G2323" i="2"/>
  <c r="H2323" i="2"/>
  <c r="J2323" i="2" s="1"/>
  <c r="F2324" i="2"/>
  <c r="G2324" i="2"/>
  <c r="H2324" i="2"/>
  <c r="J2324" i="2" s="1"/>
  <c r="F2325" i="2"/>
  <c r="G2325" i="2"/>
  <c r="H2325" i="2"/>
  <c r="J2325" i="2" s="1"/>
  <c r="F2326" i="2"/>
  <c r="G2326" i="2"/>
  <c r="H2326" i="2"/>
  <c r="J2326" i="2" s="1"/>
  <c r="F2327" i="2"/>
  <c r="G2327" i="2"/>
  <c r="H2327" i="2"/>
  <c r="J2327" i="2" s="1"/>
  <c r="F2328" i="2"/>
  <c r="G2328" i="2"/>
  <c r="H2328" i="2"/>
  <c r="J2328" i="2" s="1"/>
  <c r="F2329" i="2"/>
  <c r="G2329" i="2"/>
  <c r="H2329" i="2"/>
  <c r="J2329" i="2" s="1"/>
  <c r="F2330" i="2"/>
  <c r="G2330" i="2"/>
  <c r="H2330" i="2"/>
  <c r="J2330" i="2" s="1"/>
  <c r="F2341" i="2"/>
  <c r="G2341" i="2"/>
  <c r="H2341" i="2"/>
  <c r="J2341" i="2" s="1"/>
  <c r="F2331" i="2"/>
  <c r="G2331" i="2"/>
  <c r="H2331" i="2"/>
  <c r="J2331" i="2" s="1"/>
  <c r="F2332" i="2"/>
  <c r="G2332" i="2"/>
  <c r="H2332" i="2"/>
  <c r="J2332" i="2" s="1"/>
  <c r="F2333" i="2"/>
  <c r="G2333" i="2"/>
  <c r="H2333" i="2"/>
  <c r="J2333" i="2" s="1"/>
  <c r="F2334" i="2"/>
  <c r="G2334" i="2"/>
  <c r="H2334" i="2"/>
  <c r="J2334" i="2" s="1"/>
  <c r="F2335" i="2"/>
  <c r="G2335" i="2"/>
  <c r="H2335" i="2"/>
  <c r="J2335" i="2" s="1"/>
  <c r="F2336" i="2"/>
  <c r="G2336" i="2"/>
  <c r="H2336" i="2"/>
  <c r="J2336" i="2" s="1"/>
  <c r="F2337" i="2"/>
  <c r="G2337" i="2"/>
  <c r="H2337" i="2"/>
  <c r="J2337" i="2" s="1"/>
  <c r="F2338" i="2"/>
  <c r="G2338" i="2"/>
  <c r="H2338" i="2"/>
  <c r="J2338" i="2" s="1"/>
  <c r="F2339" i="2"/>
  <c r="G2339" i="2"/>
  <c r="H2339" i="2"/>
  <c r="J2339" i="2" s="1"/>
  <c r="F2340" i="2"/>
  <c r="G2340" i="2"/>
  <c r="H2340" i="2"/>
  <c r="J2340" i="2" s="1"/>
  <c r="F2342" i="2"/>
  <c r="G2342" i="2"/>
  <c r="H2342" i="2"/>
  <c r="J2342" i="2" s="1"/>
  <c r="F2343" i="2"/>
  <c r="G2343" i="2"/>
  <c r="H2343" i="2"/>
  <c r="J2343" i="2" s="1"/>
  <c r="F2344" i="2"/>
  <c r="G2344" i="2"/>
  <c r="H2344" i="2"/>
  <c r="J2344" i="2" s="1"/>
  <c r="F2345" i="2"/>
  <c r="G2345" i="2"/>
  <c r="H2345" i="2"/>
  <c r="J2345" i="2" s="1"/>
  <c r="F2346" i="2"/>
  <c r="G2346" i="2"/>
  <c r="H2346" i="2"/>
  <c r="J2346" i="2" s="1"/>
  <c r="F2347" i="2"/>
  <c r="G2347" i="2"/>
  <c r="H2347" i="2"/>
  <c r="J2347" i="2" s="1"/>
  <c r="F2348" i="2"/>
  <c r="G2348" i="2"/>
  <c r="H2348" i="2"/>
  <c r="J2348" i="2" s="1"/>
  <c r="F2349" i="2"/>
  <c r="G2349" i="2"/>
  <c r="H2349" i="2"/>
  <c r="J2349" i="2" s="1"/>
  <c r="F2350" i="2"/>
  <c r="G2350" i="2"/>
  <c r="H2350" i="2"/>
  <c r="J2350" i="2" s="1"/>
  <c r="F2351" i="2"/>
  <c r="G2351" i="2"/>
  <c r="H2351" i="2"/>
  <c r="J2351" i="2" s="1"/>
  <c r="F2352" i="2"/>
  <c r="G2352" i="2"/>
  <c r="H2352" i="2"/>
  <c r="J2352" i="2" s="1"/>
  <c r="F2353" i="2"/>
  <c r="G2353" i="2"/>
  <c r="H2353" i="2"/>
  <c r="J2353" i="2" s="1"/>
  <c r="F2354" i="2"/>
  <c r="G2354" i="2"/>
  <c r="H2354" i="2"/>
  <c r="J2354" i="2" s="1"/>
  <c r="F2355" i="2"/>
  <c r="G2355" i="2"/>
  <c r="H2355" i="2"/>
  <c r="J2355" i="2" s="1"/>
  <c r="F2356" i="2"/>
  <c r="G2356" i="2"/>
  <c r="H2356" i="2"/>
  <c r="J2356" i="2" s="1"/>
  <c r="F2357" i="2"/>
  <c r="G2357" i="2"/>
  <c r="H2357" i="2"/>
  <c r="J2357" i="2" s="1"/>
  <c r="F2358" i="2"/>
  <c r="G2358" i="2"/>
  <c r="H2358" i="2"/>
  <c r="J2358" i="2" s="1"/>
  <c r="F2359" i="2"/>
  <c r="G2359" i="2"/>
  <c r="H2359" i="2"/>
  <c r="J2359" i="2" s="1"/>
  <c r="F2360" i="2"/>
  <c r="G2360" i="2"/>
  <c r="H2360" i="2"/>
  <c r="J2360" i="2" s="1"/>
  <c r="F2361" i="2"/>
  <c r="G2361" i="2"/>
  <c r="H2361" i="2"/>
  <c r="J2361" i="2" s="1"/>
  <c r="F2362" i="2"/>
  <c r="G2362" i="2"/>
  <c r="H2362" i="2"/>
  <c r="J2362" i="2" s="1"/>
  <c r="F2363" i="2"/>
  <c r="G2363" i="2"/>
  <c r="H2363" i="2"/>
  <c r="J2363" i="2" s="1"/>
  <c r="F2364" i="2"/>
  <c r="G2364" i="2"/>
  <c r="H2364" i="2"/>
  <c r="J2364" i="2" s="1"/>
  <c r="F2365" i="2"/>
  <c r="G2365" i="2"/>
  <c r="H2365" i="2"/>
  <c r="J2365" i="2" s="1"/>
  <c r="F2366" i="2"/>
  <c r="G2366" i="2"/>
  <c r="H2366" i="2"/>
  <c r="J2366" i="2" s="1"/>
  <c r="F2367" i="2"/>
  <c r="G2367" i="2"/>
  <c r="H2367" i="2"/>
  <c r="J2367" i="2" s="1"/>
  <c r="F2368" i="2"/>
  <c r="G2368" i="2"/>
  <c r="H2368" i="2"/>
  <c r="J2368" i="2" s="1"/>
  <c r="F2369" i="2"/>
  <c r="G2369" i="2"/>
  <c r="H2369" i="2"/>
  <c r="J2369" i="2" s="1"/>
  <c r="F2370" i="2"/>
  <c r="G2370" i="2"/>
  <c r="H2370" i="2"/>
  <c r="J2370" i="2" s="1"/>
  <c r="F2371" i="2"/>
  <c r="G2371" i="2"/>
  <c r="H2371" i="2"/>
  <c r="J2371" i="2" s="1"/>
  <c r="F2372" i="2"/>
  <c r="G2372" i="2"/>
  <c r="H2372" i="2"/>
  <c r="J2372" i="2" s="1"/>
  <c r="F2373" i="2"/>
  <c r="G2373" i="2"/>
  <c r="H2373" i="2"/>
  <c r="J2373" i="2" s="1"/>
  <c r="F2374" i="2"/>
  <c r="G2374" i="2"/>
  <c r="H2374" i="2"/>
  <c r="J2374" i="2" s="1"/>
  <c r="F2375" i="2"/>
  <c r="G2375" i="2"/>
  <c r="H2375" i="2"/>
  <c r="J2375" i="2" s="1"/>
  <c r="F2376" i="2"/>
  <c r="G2376" i="2"/>
  <c r="H2376" i="2"/>
  <c r="J2376" i="2" s="1"/>
  <c r="F2377" i="2"/>
  <c r="G2377" i="2"/>
  <c r="H2377" i="2"/>
  <c r="J2377" i="2" s="1"/>
  <c r="F2378" i="2"/>
  <c r="G2378" i="2"/>
  <c r="H2378" i="2"/>
  <c r="J2378" i="2" s="1"/>
  <c r="F2379" i="2"/>
  <c r="G2379" i="2"/>
  <c r="H2379" i="2"/>
  <c r="J2379" i="2" s="1"/>
  <c r="F2380" i="2"/>
  <c r="G2380" i="2"/>
  <c r="H2380" i="2"/>
  <c r="J2380" i="2" s="1"/>
  <c r="F2381" i="2"/>
  <c r="G2381" i="2"/>
  <c r="H2381" i="2"/>
  <c r="J2381" i="2" s="1"/>
  <c r="F2382" i="2"/>
  <c r="G2382" i="2"/>
  <c r="H2382" i="2"/>
  <c r="J2382" i="2" s="1"/>
  <c r="F2383" i="2"/>
  <c r="G2383" i="2"/>
  <c r="H2383" i="2"/>
  <c r="J2383" i="2" s="1"/>
  <c r="F2384" i="2"/>
  <c r="G2384" i="2"/>
  <c r="H2384" i="2"/>
  <c r="J2384" i="2" s="1"/>
  <c r="F2385" i="2"/>
  <c r="G2385" i="2"/>
  <c r="H2385" i="2"/>
  <c r="J2385" i="2" s="1"/>
  <c r="F2386" i="2"/>
  <c r="G2386" i="2"/>
  <c r="H2386" i="2"/>
  <c r="J2386" i="2" s="1"/>
  <c r="F2387" i="2"/>
  <c r="G2387" i="2"/>
  <c r="H2387" i="2"/>
  <c r="J2387" i="2" s="1"/>
  <c r="F2388" i="2"/>
  <c r="G2388" i="2"/>
  <c r="H2388" i="2"/>
  <c r="J2388" i="2" s="1"/>
  <c r="F2389" i="2"/>
  <c r="G2389" i="2"/>
  <c r="H2389" i="2"/>
  <c r="J2389" i="2" s="1"/>
  <c r="F2390" i="2"/>
  <c r="G2390" i="2"/>
  <c r="H2390" i="2"/>
  <c r="J2390" i="2" s="1"/>
  <c r="F2391" i="2"/>
  <c r="G2391" i="2"/>
  <c r="H2391" i="2"/>
  <c r="J2391" i="2" s="1"/>
  <c r="F2392" i="2"/>
  <c r="G2392" i="2"/>
  <c r="H2392" i="2"/>
  <c r="J2392" i="2" s="1"/>
  <c r="F2393" i="2"/>
  <c r="G2393" i="2"/>
  <c r="H2393" i="2"/>
  <c r="J2393" i="2" s="1"/>
  <c r="F2394" i="2"/>
  <c r="G2394" i="2"/>
  <c r="H2394" i="2"/>
  <c r="J2394" i="2" s="1"/>
  <c r="F2395" i="2"/>
  <c r="G2395" i="2"/>
  <c r="H2395" i="2"/>
  <c r="J2395" i="2" s="1"/>
  <c r="F2396" i="2"/>
  <c r="G2396" i="2"/>
  <c r="H2396" i="2"/>
  <c r="J2396" i="2" s="1"/>
  <c r="F2397" i="2"/>
  <c r="G2397" i="2"/>
  <c r="H2397" i="2"/>
  <c r="J2397" i="2" s="1"/>
  <c r="F2398" i="2"/>
  <c r="G2398" i="2"/>
  <c r="H2398" i="2"/>
  <c r="J2398" i="2" s="1"/>
  <c r="F2399" i="2"/>
  <c r="G2399" i="2"/>
  <c r="H2399" i="2"/>
  <c r="J2399" i="2" s="1"/>
  <c r="F2400" i="2"/>
  <c r="G2400" i="2"/>
  <c r="H2400" i="2"/>
  <c r="J2400" i="2" s="1"/>
  <c r="F2401" i="2"/>
  <c r="G2401" i="2"/>
  <c r="H2401" i="2"/>
  <c r="J2401" i="2" s="1"/>
  <c r="F2402" i="2"/>
  <c r="G2402" i="2"/>
  <c r="H2402" i="2"/>
  <c r="J2402" i="2" s="1"/>
  <c r="F2403" i="2"/>
  <c r="G2403" i="2"/>
  <c r="H2403" i="2"/>
  <c r="J2403" i="2" s="1"/>
  <c r="F2404" i="2"/>
  <c r="G2404" i="2"/>
  <c r="H2404" i="2"/>
  <c r="J2404" i="2" s="1"/>
  <c r="F2405" i="2"/>
  <c r="G2405" i="2"/>
  <c r="H2405" i="2"/>
  <c r="J2405" i="2" s="1"/>
  <c r="F2406" i="2"/>
  <c r="G2406" i="2"/>
  <c r="H2406" i="2"/>
  <c r="J2406" i="2" s="1"/>
  <c r="F2407" i="2"/>
  <c r="G2407" i="2"/>
  <c r="H2407" i="2"/>
  <c r="J2407" i="2" s="1"/>
  <c r="F2408" i="2"/>
  <c r="G2408" i="2"/>
  <c r="H2408" i="2"/>
  <c r="J2408" i="2" s="1"/>
  <c r="F2409" i="2"/>
  <c r="G2409" i="2"/>
  <c r="H2409" i="2"/>
  <c r="J2409" i="2" s="1"/>
  <c r="F2410" i="2"/>
  <c r="G2410" i="2"/>
  <c r="H2410" i="2"/>
  <c r="J2410" i="2" s="1"/>
  <c r="F2411" i="2"/>
  <c r="G2411" i="2"/>
  <c r="H2411" i="2"/>
  <c r="J2411" i="2" s="1"/>
  <c r="F2412" i="2"/>
  <c r="G2412" i="2"/>
  <c r="H2412" i="2"/>
  <c r="J2412" i="2" s="1"/>
  <c r="F2413" i="2"/>
  <c r="G2413" i="2"/>
  <c r="H2413" i="2"/>
  <c r="J2413" i="2" s="1"/>
  <c r="F2414" i="2"/>
  <c r="G2414" i="2"/>
  <c r="H2414" i="2"/>
  <c r="J2414" i="2" s="1"/>
  <c r="F2415" i="2"/>
  <c r="G2415" i="2"/>
  <c r="H2415" i="2"/>
  <c r="J2415" i="2" s="1"/>
  <c r="F2416" i="2"/>
  <c r="G2416" i="2"/>
  <c r="H2416" i="2"/>
  <c r="J2416" i="2" s="1"/>
  <c r="F2417" i="2"/>
  <c r="G2417" i="2"/>
  <c r="H2417" i="2"/>
  <c r="J2417" i="2" s="1"/>
  <c r="F2418" i="2"/>
  <c r="G2418" i="2"/>
  <c r="H2418" i="2"/>
  <c r="J2418" i="2" s="1"/>
  <c r="F2419" i="2"/>
  <c r="G2419" i="2"/>
  <c r="H2419" i="2"/>
  <c r="J2419" i="2" s="1"/>
  <c r="F2420" i="2"/>
  <c r="G2420" i="2"/>
  <c r="H2420" i="2"/>
  <c r="J2420" i="2" s="1"/>
  <c r="F2421" i="2"/>
  <c r="G2421" i="2"/>
  <c r="H2421" i="2"/>
  <c r="J2421" i="2" s="1"/>
  <c r="F2422" i="2"/>
  <c r="G2422" i="2"/>
  <c r="H2422" i="2"/>
  <c r="J2422" i="2" s="1"/>
  <c r="F2423" i="2"/>
  <c r="G2423" i="2"/>
  <c r="H2423" i="2"/>
  <c r="J2423" i="2" s="1"/>
  <c r="F2424" i="2"/>
  <c r="G2424" i="2"/>
  <c r="H2424" i="2"/>
  <c r="J2424" i="2" s="1"/>
  <c r="F2425" i="2"/>
  <c r="G2425" i="2"/>
  <c r="H2425" i="2"/>
  <c r="J2425" i="2" s="1"/>
  <c r="F2426" i="2"/>
  <c r="G2426" i="2"/>
  <c r="H2426" i="2"/>
  <c r="J2426" i="2" s="1"/>
  <c r="F2427" i="2"/>
  <c r="G2427" i="2"/>
  <c r="H2427" i="2"/>
  <c r="J2427" i="2" s="1"/>
  <c r="F2428" i="2"/>
  <c r="G2428" i="2"/>
  <c r="H2428" i="2"/>
  <c r="J2428" i="2" s="1"/>
  <c r="F2429" i="2"/>
  <c r="G2429" i="2"/>
  <c r="H2429" i="2"/>
  <c r="J2429" i="2" s="1"/>
  <c r="F2430" i="2"/>
  <c r="G2430" i="2"/>
  <c r="H2430" i="2"/>
  <c r="J2430" i="2" s="1"/>
  <c r="F2431" i="2"/>
  <c r="G2431" i="2"/>
  <c r="H2431" i="2"/>
  <c r="J2431" i="2" s="1"/>
  <c r="F2432" i="2"/>
  <c r="G2432" i="2"/>
  <c r="H2432" i="2"/>
  <c r="J2432" i="2" s="1"/>
  <c r="F2433" i="2"/>
  <c r="G2433" i="2"/>
  <c r="H2433" i="2"/>
  <c r="J2433" i="2" s="1"/>
  <c r="F2434" i="2"/>
  <c r="G2434" i="2"/>
  <c r="H2434" i="2"/>
  <c r="J2434" i="2" s="1"/>
  <c r="F2435" i="2"/>
  <c r="G2435" i="2"/>
  <c r="H2435" i="2"/>
  <c r="J2435" i="2" s="1"/>
  <c r="F2436" i="2"/>
  <c r="G2436" i="2"/>
  <c r="H2436" i="2"/>
  <c r="J2436" i="2" s="1"/>
  <c r="F2437" i="2"/>
  <c r="G2437" i="2"/>
  <c r="H2437" i="2"/>
  <c r="J2437" i="2" s="1"/>
  <c r="F2438" i="2"/>
  <c r="G2438" i="2"/>
  <c r="H2438" i="2"/>
  <c r="J2438" i="2" s="1"/>
  <c r="F2439" i="2"/>
  <c r="G2439" i="2"/>
  <c r="H2439" i="2"/>
  <c r="J2439" i="2" s="1"/>
  <c r="F2440" i="2"/>
  <c r="G2440" i="2"/>
  <c r="H2440" i="2"/>
  <c r="J2440" i="2" s="1"/>
  <c r="F2441" i="2"/>
  <c r="G2441" i="2"/>
  <c r="H2441" i="2"/>
  <c r="J2441" i="2" s="1"/>
  <c r="F2442" i="2"/>
  <c r="G2442" i="2"/>
  <c r="H2442" i="2"/>
  <c r="J2442" i="2" s="1"/>
  <c r="F2443" i="2"/>
  <c r="G2443" i="2"/>
  <c r="H2443" i="2"/>
  <c r="J2443" i="2" s="1"/>
  <c r="F2444" i="2"/>
  <c r="G2444" i="2"/>
  <c r="H2444" i="2"/>
  <c r="J2444" i="2" s="1"/>
  <c r="F2445" i="2"/>
  <c r="G2445" i="2"/>
  <c r="H2445" i="2"/>
  <c r="J2445" i="2" s="1"/>
  <c r="F2446" i="2"/>
  <c r="G2446" i="2"/>
  <c r="H2446" i="2"/>
  <c r="J2446" i="2" s="1"/>
  <c r="F2447" i="2"/>
  <c r="G2447" i="2"/>
  <c r="H2447" i="2"/>
  <c r="J2447" i="2" s="1"/>
  <c r="F2448" i="2"/>
  <c r="G2448" i="2"/>
  <c r="H2448" i="2"/>
  <c r="J2448" i="2" s="1"/>
  <c r="F2449" i="2"/>
  <c r="G2449" i="2"/>
  <c r="H2449" i="2"/>
  <c r="J2449" i="2" s="1"/>
  <c r="F2450" i="2"/>
  <c r="G2450" i="2"/>
  <c r="H2450" i="2"/>
  <c r="J2450" i="2" s="1"/>
  <c r="F2451" i="2"/>
  <c r="G2451" i="2"/>
  <c r="H2451" i="2"/>
  <c r="J2451" i="2" s="1"/>
  <c r="F2452" i="2"/>
  <c r="G2452" i="2"/>
  <c r="H2452" i="2"/>
  <c r="J2452" i="2" s="1"/>
  <c r="F2453" i="2"/>
  <c r="G2453" i="2"/>
  <c r="H2453" i="2"/>
  <c r="J2453" i="2" s="1"/>
  <c r="F2454" i="2"/>
  <c r="G2454" i="2"/>
  <c r="H2454" i="2"/>
  <c r="J2454" i="2" s="1"/>
  <c r="F2455" i="2"/>
  <c r="G2455" i="2"/>
  <c r="H2455" i="2"/>
  <c r="J2455" i="2" s="1"/>
  <c r="F2456" i="2"/>
  <c r="G2456" i="2"/>
  <c r="H2456" i="2"/>
  <c r="J2456" i="2" s="1"/>
  <c r="F2457" i="2"/>
  <c r="G2457" i="2"/>
  <c r="H2457" i="2"/>
  <c r="J2457" i="2" s="1"/>
  <c r="F2458" i="2"/>
  <c r="G2458" i="2"/>
  <c r="H2458" i="2"/>
  <c r="J2458" i="2" s="1"/>
  <c r="F2459" i="2"/>
  <c r="G2459" i="2"/>
  <c r="H2459" i="2"/>
  <c r="J2459" i="2" s="1"/>
  <c r="F2460" i="2"/>
  <c r="G2460" i="2"/>
  <c r="H2460" i="2"/>
  <c r="J2460" i="2" s="1"/>
  <c r="F2461" i="2"/>
  <c r="G2461" i="2"/>
  <c r="H2461" i="2"/>
  <c r="J2461" i="2" s="1"/>
  <c r="F2462" i="2"/>
  <c r="G2462" i="2"/>
  <c r="H2462" i="2"/>
  <c r="J2462" i="2" s="1"/>
  <c r="F2463" i="2"/>
  <c r="G2463" i="2"/>
  <c r="H2463" i="2"/>
  <c r="J2463" i="2" s="1"/>
  <c r="F2464" i="2"/>
  <c r="G2464" i="2"/>
  <c r="H2464" i="2"/>
  <c r="J2464" i="2" s="1"/>
  <c r="F2465" i="2"/>
  <c r="G2465" i="2"/>
  <c r="H2465" i="2"/>
  <c r="J2465" i="2" s="1"/>
  <c r="F2466" i="2"/>
  <c r="G2466" i="2"/>
  <c r="H2466" i="2"/>
  <c r="J2466" i="2" s="1"/>
  <c r="F2467" i="2"/>
  <c r="G2467" i="2"/>
  <c r="H2467" i="2"/>
  <c r="J2467" i="2" s="1"/>
  <c r="F2468" i="2"/>
  <c r="G2468" i="2"/>
  <c r="H2468" i="2"/>
  <c r="J2468" i="2" s="1"/>
  <c r="F2469" i="2"/>
  <c r="G2469" i="2"/>
  <c r="H2469" i="2"/>
  <c r="J2469" i="2" s="1"/>
  <c r="F2470" i="2"/>
  <c r="G2470" i="2"/>
  <c r="H2470" i="2"/>
  <c r="J2470" i="2" s="1"/>
  <c r="F2471" i="2"/>
  <c r="G2471" i="2"/>
  <c r="H2471" i="2"/>
  <c r="J2471" i="2" s="1"/>
  <c r="F2472" i="2"/>
  <c r="G2472" i="2"/>
  <c r="H2472" i="2"/>
  <c r="J2472" i="2" s="1"/>
  <c r="F2473" i="2"/>
  <c r="G2473" i="2"/>
  <c r="H2473" i="2"/>
  <c r="J2473" i="2" s="1"/>
  <c r="F2474" i="2"/>
  <c r="G2474" i="2"/>
  <c r="H2474" i="2"/>
  <c r="J2474" i="2" s="1"/>
  <c r="F2475" i="2"/>
  <c r="G2475" i="2"/>
  <c r="H2475" i="2"/>
  <c r="J2475" i="2" s="1"/>
  <c r="F2476" i="2"/>
  <c r="G2476" i="2"/>
  <c r="H2476" i="2"/>
  <c r="J2476" i="2" s="1"/>
  <c r="F2477" i="2"/>
  <c r="G2477" i="2"/>
  <c r="H2477" i="2"/>
  <c r="J2477" i="2" s="1"/>
  <c r="F2478" i="2"/>
  <c r="G2478" i="2"/>
  <c r="H2478" i="2"/>
  <c r="J2478" i="2" s="1"/>
  <c r="F2479" i="2"/>
  <c r="G2479" i="2"/>
  <c r="H2479" i="2"/>
  <c r="J2479" i="2" s="1"/>
  <c r="F2480" i="2"/>
  <c r="G2480" i="2"/>
  <c r="H2480" i="2"/>
  <c r="J2480" i="2" s="1"/>
  <c r="F2481" i="2"/>
  <c r="G2481" i="2"/>
  <c r="H2481" i="2"/>
  <c r="J2481" i="2" s="1"/>
  <c r="F2482" i="2"/>
  <c r="G2482" i="2"/>
  <c r="H2482" i="2"/>
  <c r="J2482" i="2" s="1"/>
  <c r="F2483" i="2"/>
  <c r="G2483" i="2"/>
  <c r="H2483" i="2"/>
  <c r="J2483" i="2" s="1"/>
  <c r="P153" i="3"/>
  <c r="P152" i="3"/>
  <c r="G46" i="2"/>
  <c r="G43" i="2"/>
  <c r="G44" i="2"/>
  <c r="G129" i="2"/>
  <c r="G68" i="2"/>
  <c r="G135" i="2"/>
  <c r="G14" i="2"/>
  <c r="G4" i="2"/>
  <c r="G65" i="2"/>
  <c r="G136" i="2"/>
  <c r="G121" i="2"/>
  <c r="G123" i="2"/>
  <c r="G132" i="2"/>
  <c r="G15" i="2"/>
  <c r="G16" i="2"/>
  <c r="G47" i="2"/>
  <c r="G17" i="2"/>
  <c r="G18" i="2"/>
  <c r="G19" i="2"/>
  <c r="G20" i="2"/>
  <c r="G21" i="2"/>
  <c r="G22" i="2"/>
  <c r="G23" i="2"/>
  <c r="G41" i="2"/>
  <c r="G66" i="2"/>
  <c r="G69" i="2"/>
  <c r="G71" i="2"/>
  <c r="G78" i="2"/>
  <c r="G80" i="2"/>
  <c r="G92" i="2"/>
  <c r="G95" i="2"/>
  <c r="G97" i="2"/>
  <c r="G99" i="2"/>
  <c r="G101" i="2"/>
  <c r="G105" i="2"/>
  <c r="G107" i="2"/>
  <c r="G109" i="2"/>
  <c r="G111" i="2"/>
  <c r="G113" i="2"/>
  <c r="G115" i="2"/>
  <c r="G117" i="2"/>
  <c r="G119" i="2"/>
  <c r="G125" i="2"/>
  <c r="G127" i="2"/>
  <c r="G133" i="2"/>
  <c r="G130" i="2"/>
  <c r="G24" i="2"/>
  <c r="G25" i="2"/>
  <c r="G26" i="2"/>
  <c r="G27" i="2"/>
  <c r="G28" i="2"/>
  <c r="G29" i="2"/>
  <c r="G42" i="2"/>
  <c r="G67" i="2"/>
  <c r="G70" i="2"/>
  <c r="G72" i="2"/>
  <c r="G79" i="2"/>
  <c r="G81" i="2"/>
  <c r="G93" i="2"/>
  <c r="G96" i="2"/>
  <c r="G98" i="2"/>
  <c r="G100" i="2"/>
  <c r="G102" i="2"/>
  <c r="G106" i="2"/>
  <c r="G108" i="2"/>
  <c r="G110" i="2"/>
  <c r="G112" i="2"/>
  <c r="G114" i="2"/>
  <c r="G116" i="2"/>
  <c r="G118" i="2"/>
  <c r="G120" i="2"/>
  <c r="G122" i="2"/>
  <c r="G124" i="2"/>
  <c r="G126" i="2"/>
  <c r="G128" i="2"/>
  <c r="G134" i="2"/>
  <c r="G131" i="2"/>
  <c r="G30" i="2"/>
  <c r="G31" i="2"/>
  <c r="G32" i="2"/>
  <c r="G103" i="2"/>
  <c r="G48" i="2"/>
  <c r="G33" i="2"/>
  <c r="G104" i="2"/>
  <c r="G34" i="2"/>
  <c r="G35" i="2"/>
  <c r="G73" i="2"/>
  <c r="G49" i="2"/>
  <c r="G36" i="2"/>
  <c r="G74" i="2"/>
  <c r="G50" i="2"/>
  <c r="G37" i="2"/>
  <c r="G75" i="2"/>
  <c r="G51" i="2"/>
  <c r="G38" i="2"/>
  <c r="G76" i="2"/>
  <c r="G52" i="2"/>
  <c r="G39" i="2"/>
  <c r="G77" i="2"/>
  <c r="G53" i="2"/>
  <c r="G94" i="2"/>
  <c r="G54" i="2"/>
  <c r="G40" i="2"/>
  <c r="G82" i="2"/>
  <c r="G55" i="2"/>
  <c r="G83" i="2"/>
  <c r="G56" i="2"/>
  <c r="G5" i="2"/>
  <c r="G84" i="2"/>
  <c r="G57" i="2"/>
  <c r="G6" i="2"/>
  <c r="G85" i="2"/>
  <c r="G58" i="2"/>
  <c r="G7" i="2"/>
  <c r="G86" i="2"/>
  <c r="G59" i="2"/>
  <c r="G8" i="2"/>
  <c r="G87" i="2"/>
  <c r="G60" i="2"/>
  <c r="G9" i="2"/>
  <c r="G88" i="2"/>
  <c r="G61" i="2"/>
  <c r="G10" i="2"/>
  <c r="G89" i="2"/>
  <c r="G62" i="2"/>
  <c r="G11" i="2"/>
  <c r="G90" i="2"/>
  <c r="G63" i="2"/>
  <c r="G12" i="2"/>
  <c r="G91" i="2"/>
  <c r="G64" i="2"/>
  <c r="G13" i="2"/>
  <c r="G2" i="2"/>
  <c r="G3" i="2"/>
  <c r="G158" i="2"/>
  <c r="G180" i="2"/>
  <c r="G146" i="2"/>
  <c r="G178" i="2"/>
  <c r="G165" i="2"/>
  <c r="G174" i="2"/>
  <c r="G166" i="2"/>
  <c r="G162" i="2"/>
  <c r="G163" i="2"/>
  <c r="G164" i="2"/>
  <c r="G147" i="2"/>
  <c r="G148" i="2"/>
  <c r="G159" i="2"/>
  <c r="G179" i="2"/>
  <c r="G167" i="2"/>
  <c r="G160" i="2"/>
  <c r="G171" i="2"/>
  <c r="G168" i="2"/>
  <c r="G177" i="2"/>
  <c r="G172" i="2"/>
  <c r="G176" i="2"/>
  <c r="G161" i="2"/>
  <c r="G175" i="2"/>
  <c r="G169" i="2"/>
  <c r="G181" i="2"/>
  <c r="G149" i="2"/>
  <c r="G182" i="2"/>
  <c r="G150" i="2"/>
  <c r="G183" i="2"/>
  <c r="G151" i="2"/>
  <c r="G173" i="2"/>
  <c r="G170" i="2"/>
  <c r="G152" i="2"/>
  <c r="G153" i="2"/>
  <c r="G154" i="2"/>
  <c r="G155" i="2"/>
  <c r="G156" i="2"/>
  <c r="G184" i="2"/>
  <c r="G157" i="2"/>
  <c r="G137" i="2"/>
  <c r="G138" i="2"/>
  <c r="G139" i="2"/>
  <c r="G140" i="2"/>
  <c r="G141" i="2"/>
  <c r="G142" i="2"/>
  <c r="G143" i="2"/>
  <c r="G144" i="2"/>
  <c r="G145" i="2"/>
  <c r="G197" i="2"/>
  <c r="G193" i="2"/>
  <c r="G190" i="2"/>
  <c r="G200" i="2"/>
  <c r="G194" i="2"/>
  <c r="G191" i="2"/>
  <c r="G192" i="2"/>
  <c r="G188" i="2"/>
  <c r="G199" i="2"/>
  <c r="G201" i="2"/>
  <c r="G195" i="2"/>
  <c r="G202" i="2"/>
  <c r="G206" i="2"/>
  <c r="G205" i="2"/>
  <c r="G204" i="2"/>
  <c r="G203" i="2"/>
  <c r="G198" i="2"/>
  <c r="G196" i="2"/>
  <c r="G189" i="2"/>
  <c r="G185" i="2"/>
  <c r="G186" i="2"/>
  <c r="G187" i="2"/>
  <c r="G210" i="2"/>
  <c r="G209" i="2"/>
  <c r="G207" i="2"/>
  <c r="G208" i="2"/>
  <c r="G215" i="2"/>
  <c r="G212" i="2"/>
  <c r="G217" i="2"/>
  <c r="G223" i="2"/>
  <c r="G216" i="2"/>
  <c r="G222" i="2"/>
  <c r="G213" i="2"/>
  <c r="G220" i="2"/>
  <c r="G218" i="2"/>
  <c r="G214" i="2"/>
  <c r="G221" i="2"/>
  <c r="G219" i="2"/>
  <c r="G211" i="2"/>
  <c r="G259" i="2"/>
  <c r="G260" i="2"/>
  <c r="G277" i="2"/>
  <c r="G264" i="2"/>
  <c r="G280" i="2"/>
  <c r="G265" i="2"/>
  <c r="G224" i="2"/>
  <c r="G225" i="2"/>
  <c r="G281" i="2"/>
  <c r="G266" i="2"/>
  <c r="G282" i="2"/>
  <c r="G267" i="2"/>
  <c r="G283" i="2"/>
  <c r="G268" i="2"/>
  <c r="G284" i="2"/>
  <c r="G269" i="2"/>
  <c r="G226" i="2"/>
  <c r="G278" i="2"/>
  <c r="G270" i="2"/>
  <c r="G285" i="2"/>
  <c r="G271" i="2"/>
  <c r="G286" i="2"/>
  <c r="G272" i="2"/>
  <c r="G227" i="2"/>
  <c r="G287" i="2"/>
  <c r="G273" i="2"/>
  <c r="G228" i="2"/>
  <c r="G288" i="2"/>
  <c r="G274" i="2"/>
  <c r="G229" i="2"/>
  <c r="G230" i="2"/>
  <c r="G289" i="2"/>
  <c r="G279" i="2"/>
  <c r="G275" i="2"/>
  <c r="G276" i="2"/>
  <c r="G290" i="2"/>
  <c r="G251" i="2"/>
  <c r="G231" i="2"/>
  <c r="G232" i="2"/>
  <c r="G262" i="2"/>
  <c r="G233" i="2"/>
  <c r="G256" i="2"/>
  <c r="G234" i="2"/>
  <c r="G252" i="2"/>
  <c r="G235" i="2"/>
  <c r="G236" i="2"/>
  <c r="G257" i="2"/>
  <c r="G237" i="2"/>
  <c r="G238" i="2"/>
  <c r="G239" i="2"/>
  <c r="G240" i="2"/>
  <c r="G263" i="2"/>
  <c r="G241" i="2"/>
  <c r="G242" i="2"/>
  <c r="G258" i="2"/>
  <c r="G243" i="2"/>
  <c r="G244" i="2"/>
  <c r="G253" i="2"/>
  <c r="G245" i="2"/>
  <c r="G246" i="2"/>
  <c r="G254" i="2"/>
  <c r="G247" i="2"/>
  <c r="G248" i="2"/>
  <c r="G255" i="2"/>
  <c r="G249" i="2"/>
  <c r="G250" i="2"/>
  <c r="G261" i="2"/>
  <c r="G310" i="2"/>
  <c r="G316" i="2"/>
  <c r="G304" i="2"/>
  <c r="G311" i="2"/>
  <c r="G305" i="2"/>
  <c r="G317" i="2"/>
  <c r="G314" i="2"/>
  <c r="G306" i="2"/>
  <c r="G307" i="2"/>
  <c r="G300" i="2"/>
  <c r="G301" i="2"/>
  <c r="G302" i="2"/>
  <c r="G303" i="2"/>
  <c r="G296" i="2"/>
  <c r="G297" i="2"/>
  <c r="G315" i="2"/>
  <c r="G308" i="2"/>
  <c r="G313" i="2"/>
  <c r="G298" i="2"/>
  <c r="G312" i="2"/>
  <c r="G309" i="2"/>
  <c r="G318" i="2"/>
  <c r="G299" i="2"/>
  <c r="G291" i="2"/>
  <c r="G292" i="2"/>
  <c r="G293" i="2"/>
  <c r="G294" i="2"/>
  <c r="G295" i="2"/>
  <c r="G320" i="2"/>
  <c r="G319" i="2"/>
  <c r="G323" i="2"/>
  <c r="G324" i="2"/>
  <c r="G321" i="2"/>
  <c r="G322" i="2"/>
  <c r="G334" i="2"/>
  <c r="G335" i="2"/>
  <c r="G329" i="2"/>
  <c r="G336" i="2"/>
  <c r="G330" i="2"/>
  <c r="G331" i="2"/>
  <c r="G332" i="2"/>
  <c r="G333" i="2"/>
  <c r="G325" i="2"/>
  <c r="G326" i="2"/>
  <c r="G327" i="2"/>
  <c r="G328" i="2"/>
  <c r="G342" i="2"/>
  <c r="G339" i="2"/>
  <c r="G340" i="2"/>
  <c r="G341" i="2"/>
  <c r="G337" i="2"/>
  <c r="G338" i="2"/>
  <c r="G385" i="2"/>
  <c r="G386" i="2"/>
  <c r="G387" i="2"/>
  <c r="G406" i="2"/>
  <c r="G388" i="2"/>
  <c r="G344" i="2"/>
  <c r="G389" i="2"/>
  <c r="G425" i="2"/>
  <c r="G390" i="2"/>
  <c r="G413" i="2"/>
  <c r="G345" i="2"/>
  <c r="G346" i="2"/>
  <c r="G414" i="2"/>
  <c r="G347" i="2"/>
  <c r="G415" i="2"/>
  <c r="G391" i="2"/>
  <c r="G407" i="2"/>
  <c r="G392" i="2"/>
  <c r="G348" i="2"/>
  <c r="G416" i="2"/>
  <c r="G393" i="2"/>
  <c r="G349" i="2"/>
  <c r="G394" i="2"/>
  <c r="G417" i="2"/>
  <c r="G395" i="2"/>
  <c r="G410" i="2"/>
  <c r="G396" i="2"/>
  <c r="G418" i="2"/>
  <c r="G397" i="2"/>
  <c r="G350" i="2"/>
  <c r="G419" i="2"/>
  <c r="G398" i="2"/>
  <c r="G411" i="2"/>
  <c r="G408" i="2"/>
  <c r="G399" i="2"/>
  <c r="G351" i="2"/>
  <c r="G420" i="2"/>
  <c r="G400" i="2"/>
  <c r="G352" i="2"/>
  <c r="G421" i="2"/>
  <c r="G401" i="2"/>
  <c r="G422" i="2"/>
  <c r="G402" i="2"/>
  <c r="G423" i="2"/>
  <c r="G403" i="2"/>
  <c r="G353" i="2"/>
  <c r="G426" i="2"/>
  <c r="G430" i="2"/>
  <c r="G429" i="2"/>
  <c r="G428" i="2"/>
  <c r="G427" i="2"/>
  <c r="G424" i="2"/>
  <c r="G404" i="2"/>
  <c r="G409" i="2"/>
  <c r="G405" i="2"/>
  <c r="G354" i="2"/>
  <c r="G412" i="2"/>
  <c r="G375" i="2"/>
  <c r="G355" i="2"/>
  <c r="G356" i="2"/>
  <c r="G357" i="2"/>
  <c r="G378" i="2"/>
  <c r="G358" i="2"/>
  <c r="G379" i="2"/>
  <c r="G359" i="2"/>
  <c r="G376" i="2"/>
  <c r="G360" i="2"/>
  <c r="G377" i="2"/>
  <c r="G361" i="2"/>
  <c r="G362" i="2"/>
  <c r="G380" i="2"/>
  <c r="G363" i="2"/>
  <c r="G381" i="2"/>
  <c r="G364" i="2"/>
  <c r="G365" i="2"/>
  <c r="G382" i="2"/>
  <c r="G366" i="2"/>
  <c r="G383" i="2"/>
  <c r="G367" i="2"/>
  <c r="G384" i="2"/>
  <c r="G368" i="2"/>
  <c r="G369" i="2"/>
  <c r="G370" i="2"/>
  <c r="G371" i="2"/>
  <c r="G372" i="2"/>
  <c r="G373" i="2"/>
  <c r="G374" i="2"/>
  <c r="G343" i="2"/>
  <c r="G444" i="2"/>
  <c r="G439" i="2"/>
  <c r="G445" i="2"/>
  <c r="G440" i="2"/>
  <c r="G448" i="2"/>
  <c r="G441" i="2"/>
  <c r="G437" i="2"/>
  <c r="G446" i="2"/>
  <c r="G442" i="2"/>
  <c r="G438" i="2"/>
  <c r="G447" i="2"/>
  <c r="G443" i="2"/>
  <c r="G449" i="2"/>
  <c r="G435" i="2"/>
  <c r="G436" i="2"/>
  <c r="G431" i="2"/>
  <c r="G432" i="2"/>
  <c r="G433" i="2"/>
  <c r="G434" i="2"/>
  <c r="G451" i="2"/>
  <c r="G453" i="2"/>
  <c r="G454" i="2"/>
  <c r="G452" i="2"/>
  <c r="G450" i="2"/>
  <c r="G465" i="2"/>
  <c r="G458" i="2"/>
  <c r="G463" i="2"/>
  <c r="G462" i="2"/>
  <c r="G459" i="2"/>
  <c r="G461" i="2"/>
  <c r="G460" i="2"/>
  <c r="G464" i="2"/>
  <c r="G455" i="2"/>
  <c r="G456" i="2"/>
  <c r="G457" i="2"/>
  <c r="G477" i="2"/>
  <c r="G470" i="2"/>
  <c r="G472" i="2"/>
  <c r="G473" i="2"/>
  <c r="G471" i="2"/>
  <c r="G480" i="2"/>
  <c r="G474" i="2"/>
  <c r="G479" i="2"/>
  <c r="G475" i="2"/>
  <c r="G478" i="2"/>
  <c r="G476" i="2"/>
  <c r="G466" i="2"/>
  <c r="G467" i="2"/>
  <c r="G468" i="2"/>
  <c r="G469" i="2"/>
  <c r="G498" i="2"/>
  <c r="G495" i="2"/>
  <c r="G499" i="2"/>
  <c r="G496" i="2"/>
  <c r="G501" i="2"/>
  <c r="G497" i="2"/>
  <c r="G488" i="2"/>
  <c r="G491" i="2"/>
  <c r="G492" i="2"/>
  <c r="G493" i="2"/>
  <c r="G494" i="2"/>
  <c r="G489" i="2"/>
  <c r="G490" i="2"/>
  <c r="G500" i="2"/>
  <c r="G481" i="2"/>
  <c r="G482" i="2"/>
  <c r="G483" i="2"/>
  <c r="G484" i="2"/>
  <c r="G485" i="2"/>
  <c r="G486" i="2"/>
  <c r="G487" i="2"/>
  <c r="G609" i="2"/>
  <c r="G576" i="2"/>
  <c r="G577" i="2"/>
  <c r="G610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620" i="2"/>
  <c r="G578" i="2"/>
  <c r="G503" i="2"/>
  <c r="G611" i="2"/>
  <c r="G579" i="2"/>
  <c r="G644" i="2"/>
  <c r="G621" i="2"/>
  <c r="G504" i="2"/>
  <c r="G505" i="2"/>
  <c r="G622" i="2"/>
  <c r="G580" i="2"/>
  <c r="G623" i="2"/>
  <c r="G581" i="2"/>
  <c r="G612" i="2"/>
  <c r="G582" i="2"/>
  <c r="G506" i="2"/>
  <c r="G583" i="2"/>
  <c r="G613" i="2"/>
  <c r="G507" i="2"/>
  <c r="G614" i="2"/>
  <c r="G584" i="2"/>
  <c r="G508" i="2"/>
  <c r="G642" i="2"/>
  <c r="G509" i="2"/>
  <c r="G585" i="2"/>
  <c r="G624" i="2"/>
  <c r="G625" i="2"/>
  <c r="G510" i="2"/>
  <c r="G615" i="2"/>
  <c r="G586" i="2"/>
  <c r="G616" i="2"/>
  <c r="G587" i="2"/>
  <c r="G511" i="2"/>
  <c r="G617" i="2"/>
  <c r="G588" i="2"/>
  <c r="G512" i="2"/>
  <c r="G626" i="2"/>
  <c r="G589" i="2"/>
  <c r="G590" i="2"/>
  <c r="G627" i="2"/>
  <c r="G513" i="2"/>
  <c r="G643" i="2"/>
  <c r="G45" i="2"/>
  <c r="I14" i="2"/>
  <c r="I4" i="2"/>
  <c r="I15" i="2"/>
  <c r="I5" i="2"/>
  <c r="I6" i="2"/>
  <c r="I7" i="2"/>
  <c r="I8" i="2"/>
  <c r="I9" i="2"/>
  <c r="I10" i="2"/>
  <c r="I11" i="2"/>
  <c r="I12" i="2"/>
  <c r="I13" i="2"/>
  <c r="I2" i="2"/>
  <c r="I3" i="2"/>
  <c r="H43" i="2"/>
  <c r="J43" i="2" s="1"/>
  <c r="H44" i="2"/>
  <c r="J44" i="2" s="1"/>
  <c r="H45" i="2"/>
  <c r="J45" i="2" s="1"/>
  <c r="H129" i="2"/>
  <c r="J129" i="2" s="1"/>
  <c r="H68" i="2"/>
  <c r="J68" i="2" s="1"/>
  <c r="H135" i="2"/>
  <c r="J135" i="2" s="1"/>
  <c r="H14" i="2"/>
  <c r="J14" i="2" s="1"/>
  <c r="H4" i="2"/>
  <c r="J4" i="2" s="1"/>
  <c r="H65" i="2"/>
  <c r="J65" i="2" s="1"/>
  <c r="H136" i="2"/>
  <c r="J136" i="2" s="1"/>
  <c r="H121" i="2"/>
  <c r="J121" i="2" s="1"/>
  <c r="H123" i="2"/>
  <c r="J123" i="2" s="1"/>
  <c r="H132" i="2"/>
  <c r="J132" i="2" s="1"/>
  <c r="H15" i="2"/>
  <c r="J15" i="2" s="1"/>
  <c r="H16" i="2"/>
  <c r="J16" i="2" s="1"/>
  <c r="H47" i="2"/>
  <c r="J47" i="2" s="1"/>
  <c r="H17" i="2"/>
  <c r="J17" i="2" s="1"/>
  <c r="H18" i="2"/>
  <c r="J18" i="2" s="1"/>
  <c r="H19" i="2"/>
  <c r="J19" i="2" s="1"/>
  <c r="H20" i="2"/>
  <c r="J20" i="2" s="1"/>
  <c r="H21" i="2"/>
  <c r="J21" i="2" s="1"/>
  <c r="H22" i="2"/>
  <c r="J22" i="2" s="1"/>
  <c r="H23" i="2"/>
  <c r="J23" i="2" s="1"/>
  <c r="H41" i="2"/>
  <c r="J41" i="2" s="1"/>
  <c r="H66" i="2"/>
  <c r="J66" i="2" s="1"/>
  <c r="H69" i="2"/>
  <c r="J69" i="2" s="1"/>
  <c r="H71" i="2"/>
  <c r="J71" i="2" s="1"/>
  <c r="H78" i="2"/>
  <c r="J78" i="2" s="1"/>
  <c r="H80" i="2"/>
  <c r="J80" i="2" s="1"/>
  <c r="H92" i="2"/>
  <c r="J92" i="2" s="1"/>
  <c r="H95" i="2"/>
  <c r="J95" i="2" s="1"/>
  <c r="H97" i="2"/>
  <c r="J97" i="2" s="1"/>
  <c r="H99" i="2"/>
  <c r="J99" i="2" s="1"/>
  <c r="H101" i="2"/>
  <c r="J101" i="2" s="1"/>
  <c r="H105" i="2"/>
  <c r="J105" i="2" s="1"/>
  <c r="H107" i="2"/>
  <c r="J107" i="2" s="1"/>
  <c r="H109" i="2"/>
  <c r="J109" i="2" s="1"/>
  <c r="H111" i="2"/>
  <c r="J111" i="2" s="1"/>
  <c r="H113" i="2"/>
  <c r="J113" i="2" s="1"/>
  <c r="H115" i="2"/>
  <c r="J115" i="2" s="1"/>
  <c r="H117" i="2"/>
  <c r="J117" i="2" s="1"/>
  <c r="H119" i="2"/>
  <c r="J119" i="2" s="1"/>
  <c r="H125" i="2"/>
  <c r="J125" i="2" s="1"/>
  <c r="H127" i="2"/>
  <c r="J127" i="2" s="1"/>
  <c r="H133" i="2"/>
  <c r="J133" i="2" s="1"/>
  <c r="H130" i="2"/>
  <c r="J130" i="2" s="1"/>
  <c r="H24" i="2"/>
  <c r="J24" i="2" s="1"/>
  <c r="H25" i="2"/>
  <c r="J25" i="2" s="1"/>
  <c r="H26" i="2"/>
  <c r="J26" i="2" s="1"/>
  <c r="H27" i="2"/>
  <c r="J27" i="2" s="1"/>
  <c r="H28" i="2"/>
  <c r="J28" i="2" s="1"/>
  <c r="H29" i="2"/>
  <c r="J29" i="2" s="1"/>
  <c r="H42" i="2"/>
  <c r="J42" i="2" s="1"/>
  <c r="H67" i="2"/>
  <c r="J67" i="2" s="1"/>
  <c r="H70" i="2"/>
  <c r="J70" i="2" s="1"/>
  <c r="H72" i="2"/>
  <c r="J72" i="2" s="1"/>
  <c r="H79" i="2"/>
  <c r="J79" i="2" s="1"/>
  <c r="H81" i="2"/>
  <c r="J81" i="2" s="1"/>
  <c r="H93" i="2"/>
  <c r="J93" i="2" s="1"/>
  <c r="H96" i="2"/>
  <c r="J96" i="2" s="1"/>
  <c r="H98" i="2"/>
  <c r="J98" i="2" s="1"/>
  <c r="H100" i="2"/>
  <c r="J100" i="2" s="1"/>
  <c r="H102" i="2"/>
  <c r="J102" i="2" s="1"/>
  <c r="H106" i="2"/>
  <c r="J106" i="2" s="1"/>
  <c r="H108" i="2"/>
  <c r="J108" i="2" s="1"/>
  <c r="H110" i="2"/>
  <c r="J110" i="2" s="1"/>
  <c r="H112" i="2"/>
  <c r="J112" i="2" s="1"/>
  <c r="H114" i="2"/>
  <c r="J114" i="2" s="1"/>
  <c r="H116" i="2"/>
  <c r="J116" i="2" s="1"/>
  <c r="H118" i="2"/>
  <c r="J118" i="2" s="1"/>
  <c r="H120" i="2"/>
  <c r="J120" i="2" s="1"/>
  <c r="H122" i="2"/>
  <c r="J122" i="2" s="1"/>
  <c r="H124" i="2"/>
  <c r="J124" i="2" s="1"/>
  <c r="H126" i="2"/>
  <c r="J126" i="2" s="1"/>
  <c r="H128" i="2"/>
  <c r="J128" i="2" s="1"/>
  <c r="H134" i="2"/>
  <c r="J134" i="2" s="1"/>
  <c r="H131" i="2"/>
  <c r="J131" i="2" s="1"/>
  <c r="H30" i="2"/>
  <c r="J30" i="2" s="1"/>
  <c r="H31" i="2"/>
  <c r="J31" i="2" s="1"/>
  <c r="H32" i="2"/>
  <c r="J32" i="2" s="1"/>
  <c r="H103" i="2"/>
  <c r="J103" i="2" s="1"/>
  <c r="H48" i="2"/>
  <c r="J48" i="2" s="1"/>
  <c r="H33" i="2"/>
  <c r="J33" i="2" s="1"/>
  <c r="H104" i="2"/>
  <c r="J104" i="2" s="1"/>
  <c r="H34" i="2"/>
  <c r="J34" i="2" s="1"/>
  <c r="H35" i="2"/>
  <c r="J35" i="2" s="1"/>
  <c r="H73" i="2"/>
  <c r="J73" i="2" s="1"/>
  <c r="H49" i="2"/>
  <c r="J49" i="2" s="1"/>
  <c r="H36" i="2"/>
  <c r="J36" i="2" s="1"/>
  <c r="H74" i="2"/>
  <c r="J74" i="2" s="1"/>
  <c r="H50" i="2"/>
  <c r="J50" i="2" s="1"/>
  <c r="H37" i="2"/>
  <c r="J37" i="2" s="1"/>
  <c r="H75" i="2"/>
  <c r="J75" i="2" s="1"/>
  <c r="H51" i="2"/>
  <c r="J51" i="2" s="1"/>
  <c r="H38" i="2"/>
  <c r="J38" i="2" s="1"/>
  <c r="H76" i="2"/>
  <c r="J76" i="2" s="1"/>
  <c r="H52" i="2"/>
  <c r="J52" i="2" s="1"/>
  <c r="H39" i="2"/>
  <c r="J39" i="2" s="1"/>
  <c r="H77" i="2"/>
  <c r="J77" i="2" s="1"/>
  <c r="H53" i="2"/>
  <c r="J53" i="2" s="1"/>
  <c r="H94" i="2"/>
  <c r="J94" i="2" s="1"/>
  <c r="H54" i="2"/>
  <c r="J54" i="2" s="1"/>
  <c r="H40" i="2"/>
  <c r="J40" i="2" s="1"/>
  <c r="H82" i="2"/>
  <c r="J82" i="2" s="1"/>
  <c r="H55" i="2"/>
  <c r="J55" i="2" s="1"/>
  <c r="H83" i="2"/>
  <c r="J83" i="2" s="1"/>
  <c r="H56" i="2"/>
  <c r="J56" i="2" s="1"/>
  <c r="H5" i="2"/>
  <c r="J5" i="2" s="1"/>
  <c r="H84" i="2"/>
  <c r="J84" i="2" s="1"/>
  <c r="H57" i="2"/>
  <c r="J57" i="2" s="1"/>
  <c r="H6" i="2"/>
  <c r="J6" i="2" s="1"/>
  <c r="H85" i="2"/>
  <c r="J85" i="2" s="1"/>
  <c r="H58" i="2"/>
  <c r="J58" i="2" s="1"/>
  <c r="H7" i="2"/>
  <c r="J7" i="2" s="1"/>
  <c r="H86" i="2"/>
  <c r="J86" i="2" s="1"/>
  <c r="H59" i="2"/>
  <c r="J59" i="2" s="1"/>
  <c r="H8" i="2"/>
  <c r="J8" i="2" s="1"/>
  <c r="H87" i="2"/>
  <c r="J87" i="2" s="1"/>
  <c r="H60" i="2"/>
  <c r="J60" i="2" s="1"/>
  <c r="H9" i="2"/>
  <c r="J9" i="2" s="1"/>
  <c r="H88" i="2"/>
  <c r="J88" i="2" s="1"/>
  <c r="H61" i="2"/>
  <c r="J61" i="2" s="1"/>
  <c r="H10" i="2"/>
  <c r="J10" i="2" s="1"/>
  <c r="H89" i="2"/>
  <c r="J89" i="2" s="1"/>
  <c r="H62" i="2"/>
  <c r="J62" i="2" s="1"/>
  <c r="H11" i="2"/>
  <c r="J11" i="2" s="1"/>
  <c r="H90" i="2"/>
  <c r="J90" i="2" s="1"/>
  <c r="H63" i="2"/>
  <c r="J63" i="2" s="1"/>
  <c r="H12" i="2"/>
  <c r="J12" i="2" s="1"/>
  <c r="H91" i="2"/>
  <c r="J91" i="2" s="1"/>
  <c r="H64" i="2"/>
  <c r="J64" i="2" s="1"/>
  <c r="H13" i="2"/>
  <c r="J13" i="2" s="1"/>
  <c r="H2" i="2"/>
  <c r="H3" i="2"/>
  <c r="J3" i="2" s="1"/>
  <c r="H158" i="2"/>
  <c r="J158" i="2" s="1"/>
  <c r="H180" i="2"/>
  <c r="J180" i="2" s="1"/>
  <c r="H146" i="2"/>
  <c r="J146" i="2" s="1"/>
  <c r="H178" i="2"/>
  <c r="J178" i="2" s="1"/>
  <c r="H165" i="2"/>
  <c r="J165" i="2" s="1"/>
  <c r="H174" i="2"/>
  <c r="J174" i="2" s="1"/>
  <c r="H166" i="2"/>
  <c r="J166" i="2" s="1"/>
  <c r="H162" i="2"/>
  <c r="J162" i="2" s="1"/>
  <c r="H163" i="2"/>
  <c r="J163" i="2" s="1"/>
  <c r="H164" i="2"/>
  <c r="J164" i="2" s="1"/>
  <c r="H147" i="2"/>
  <c r="J147" i="2" s="1"/>
  <c r="H148" i="2"/>
  <c r="J148" i="2" s="1"/>
  <c r="H159" i="2"/>
  <c r="J159" i="2" s="1"/>
  <c r="H179" i="2"/>
  <c r="J179" i="2" s="1"/>
  <c r="H167" i="2"/>
  <c r="J167" i="2" s="1"/>
  <c r="H160" i="2"/>
  <c r="J160" i="2" s="1"/>
  <c r="H171" i="2"/>
  <c r="J171" i="2" s="1"/>
  <c r="H168" i="2"/>
  <c r="J168" i="2" s="1"/>
  <c r="H177" i="2"/>
  <c r="J177" i="2" s="1"/>
  <c r="H172" i="2"/>
  <c r="J172" i="2" s="1"/>
  <c r="H176" i="2"/>
  <c r="J176" i="2" s="1"/>
  <c r="H161" i="2"/>
  <c r="J161" i="2" s="1"/>
  <c r="H175" i="2"/>
  <c r="J175" i="2" s="1"/>
  <c r="H169" i="2"/>
  <c r="J169" i="2" s="1"/>
  <c r="H181" i="2"/>
  <c r="J181" i="2" s="1"/>
  <c r="H149" i="2"/>
  <c r="J149" i="2" s="1"/>
  <c r="H182" i="2"/>
  <c r="J182" i="2" s="1"/>
  <c r="H150" i="2"/>
  <c r="J150" i="2" s="1"/>
  <c r="H183" i="2"/>
  <c r="J183" i="2" s="1"/>
  <c r="H151" i="2"/>
  <c r="J151" i="2" s="1"/>
  <c r="H173" i="2"/>
  <c r="J173" i="2" s="1"/>
  <c r="H170" i="2"/>
  <c r="J170" i="2" s="1"/>
  <c r="H152" i="2"/>
  <c r="J152" i="2" s="1"/>
  <c r="H153" i="2"/>
  <c r="J153" i="2" s="1"/>
  <c r="H154" i="2"/>
  <c r="J154" i="2" s="1"/>
  <c r="H155" i="2"/>
  <c r="J155" i="2" s="1"/>
  <c r="H156" i="2"/>
  <c r="J156" i="2" s="1"/>
  <c r="H184" i="2"/>
  <c r="J184" i="2" s="1"/>
  <c r="H157" i="2"/>
  <c r="J157" i="2" s="1"/>
  <c r="H137" i="2"/>
  <c r="J137" i="2" s="1"/>
  <c r="H138" i="2"/>
  <c r="J138" i="2" s="1"/>
  <c r="H139" i="2"/>
  <c r="J139" i="2" s="1"/>
  <c r="H140" i="2"/>
  <c r="J140" i="2" s="1"/>
  <c r="H141" i="2"/>
  <c r="J141" i="2" s="1"/>
  <c r="H142" i="2"/>
  <c r="J142" i="2" s="1"/>
  <c r="H143" i="2"/>
  <c r="J143" i="2" s="1"/>
  <c r="H144" i="2"/>
  <c r="J144" i="2" s="1"/>
  <c r="H145" i="2"/>
  <c r="J145" i="2" s="1"/>
  <c r="H197" i="2"/>
  <c r="J197" i="2" s="1"/>
  <c r="H193" i="2"/>
  <c r="J193" i="2" s="1"/>
  <c r="H190" i="2"/>
  <c r="J190" i="2" s="1"/>
  <c r="H200" i="2"/>
  <c r="J200" i="2" s="1"/>
  <c r="H194" i="2"/>
  <c r="J194" i="2" s="1"/>
  <c r="H191" i="2"/>
  <c r="J191" i="2" s="1"/>
  <c r="H192" i="2"/>
  <c r="J192" i="2" s="1"/>
  <c r="H188" i="2"/>
  <c r="J188" i="2" s="1"/>
  <c r="H199" i="2"/>
  <c r="J199" i="2" s="1"/>
  <c r="H201" i="2"/>
  <c r="J201" i="2" s="1"/>
  <c r="H195" i="2"/>
  <c r="J195" i="2" s="1"/>
  <c r="H202" i="2"/>
  <c r="J202" i="2" s="1"/>
  <c r="H206" i="2"/>
  <c r="J206" i="2" s="1"/>
  <c r="H205" i="2"/>
  <c r="J205" i="2" s="1"/>
  <c r="H204" i="2"/>
  <c r="J204" i="2" s="1"/>
  <c r="H203" i="2"/>
  <c r="J203" i="2" s="1"/>
  <c r="H198" i="2"/>
  <c r="J198" i="2" s="1"/>
  <c r="H196" i="2"/>
  <c r="J196" i="2" s="1"/>
  <c r="H189" i="2"/>
  <c r="J189" i="2" s="1"/>
  <c r="H185" i="2"/>
  <c r="J185" i="2" s="1"/>
  <c r="H186" i="2"/>
  <c r="J186" i="2" s="1"/>
  <c r="H187" i="2"/>
  <c r="J187" i="2" s="1"/>
  <c r="H210" i="2"/>
  <c r="J210" i="2" s="1"/>
  <c r="H209" i="2"/>
  <c r="J209" i="2" s="1"/>
  <c r="H207" i="2"/>
  <c r="J207" i="2" s="1"/>
  <c r="H208" i="2"/>
  <c r="J208" i="2" s="1"/>
  <c r="H215" i="2"/>
  <c r="J215" i="2" s="1"/>
  <c r="H212" i="2"/>
  <c r="J212" i="2" s="1"/>
  <c r="H217" i="2"/>
  <c r="J217" i="2" s="1"/>
  <c r="H223" i="2"/>
  <c r="J223" i="2" s="1"/>
  <c r="H216" i="2"/>
  <c r="J216" i="2" s="1"/>
  <c r="H222" i="2"/>
  <c r="J222" i="2" s="1"/>
  <c r="H213" i="2"/>
  <c r="J213" i="2" s="1"/>
  <c r="H220" i="2"/>
  <c r="J220" i="2" s="1"/>
  <c r="H218" i="2"/>
  <c r="J218" i="2" s="1"/>
  <c r="H214" i="2"/>
  <c r="J214" i="2" s="1"/>
  <c r="H221" i="2"/>
  <c r="J221" i="2" s="1"/>
  <c r="H219" i="2"/>
  <c r="J219" i="2" s="1"/>
  <c r="H211" i="2"/>
  <c r="J211" i="2" s="1"/>
  <c r="H259" i="2"/>
  <c r="J259" i="2" s="1"/>
  <c r="H260" i="2"/>
  <c r="J260" i="2" s="1"/>
  <c r="H277" i="2"/>
  <c r="J277" i="2" s="1"/>
  <c r="H264" i="2"/>
  <c r="J264" i="2" s="1"/>
  <c r="H280" i="2"/>
  <c r="J280" i="2" s="1"/>
  <c r="H265" i="2"/>
  <c r="J265" i="2" s="1"/>
  <c r="H224" i="2"/>
  <c r="J224" i="2" s="1"/>
  <c r="H225" i="2"/>
  <c r="J225" i="2" s="1"/>
  <c r="H281" i="2"/>
  <c r="J281" i="2" s="1"/>
  <c r="H266" i="2"/>
  <c r="J266" i="2" s="1"/>
  <c r="H282" i="2"/>
  <c r="J282" i="2" s="1"/>
  <c r="H267" i="2"/>
  <c r="J267" i="2" s="1"/>
  <c r="H283" i="2"/>
  <c r="J283" i="2" s="1"/>
  <c r="H268" i="2"/>
  <c r="J268" i="2" s="1"/>
  <c r="H284" i="2"/>
  <c r="J284" i="2" s="1"/>
  <c r="H269" i="2"/>
  <c r="J269" i="2" s="1"/>
  <c r="H226" i="2"/>
  <c r="J226" i="2" s="1"/>
  <c r="H278" i="2"/>
  <c r="J278" i="2" s="1"/>
  <c r="H270" i="2"/>
  <c r="J270" i="2" s="1"/>
  <c r="H285" i="2"/>
  <c r="J285" i="2" s="1"/>
  <c r="H271" i="2"/>
  <c r="J271" i="2" s="1"/>
  <c r="H286" i="2"/>
  <c r="J286" i="2" s="1"/>
  <c r="H272" i="2"/>
  <c r="J272" i="2" s="1"/>
  <c r="H227" i="2"/>
  <c r="J227" i="2" s="1"/>
  <c r="H287" i="2"/>
  <c r="J287" i="2" s="1"/>
  <c r="H273" i="2"/>
  <c r="J273" i="2" s="1"/>
  <c r="H228" i="2"/>
  <c r="J228" i="2" s="1"/>
  <c r="H288" i="2"/>
  <c r="J288" i="2" s="1"/>
  <c r="H274" i="2"/>
  <c r="J274" i="2" s="1"/>
  <c r="H229" i="2"/>
  <c r="J229" i="2" s="1"/>
  <c r="H230" i="2"/>
  <c r="J230" i="2" s="1"/>
  <c r="H289" i="2"/>
  <c r="J289" i="2" s="1"/>
  <c r="H279" i="2"/>
  <c r="J279" i="2" s="1"/>
  <c r="H275" i="2"/>
  <c r="J275" i="2" s="1"/>
  <c r="H276" i="2"/>
  <c r="J276" i="2" s="1"/>
  <c r="H290" i="2"/>
  <c r="J290" i="2" s="1"/>
  <c r="H251" i="2"/>
  <c r="J251" i="2" s="1"/>
  <c r="H231" i="2"/>
  <c r="J231" i="2" s="1"/>
  <c r="H232" i="2"/>
  <c r="J232" i="2" s="1"/>
  <c r="H262" i="2"/>
  <c r="J262" i="2" s="1"/>
  <c r="H233" i="2"/>
  <c r="J233" i="2" s="1"/>
  <c r="H256" i="2"/>
  <c r="J256" i="2" s="1"/>
  <c r="H234" i="2"/>
  <c r="J234" i="2" s="1"/>
  <c r="H252" i="2"/>
  <c r="J252" i="2" s="1"/>
  <c r="H235" i="2"/>
  <c r="J235" i="2" s="1"/>
  <c r="H236" i="2"/>
  <c r="J236" i="2" s="1"/>
  <c r="H257" i="2"/>
  <c r="J257" i="2" s="1"/>
  <c r="H237" i="2"/>
  <c r="J237" i="2" s="1"/>
  <c r="H238" i="2"/>
  <c r="J238" i="2" s="1"/>
  <c r="H239" i="2"/>
  <c r="J239" i="2" s="1"/>
  <c r="H240" i="2"/>
  <c r="J240" i="2" s="1"/>
  <c r="H263" i="2"/>
  <c r="J263" i="2" s="1"/>
  <c r="H241" i="2"/>
  <c r="J241" i="2" s="1"/>
  <c r="H242" i="2"/>
  <c r="J242" i="2" s="1"/>
  <c r="H258" i="2"/>
  <c r="J258" i="2" s="1"/>
  <c r="H243" i="2"/>
  <c r="J243" i="2" s="1"/>
  <c r="H244" i="2"/>
  <c r="J244" i="2" s="1"/>
  <c r="H253" i="2"/>
  <c r="J253" i="2" s="1"/>
  <c r="H245" i="2"/>
  <c r="J245" i="2" s="1"/>
  <c r="H246" i="2"/>
  <c r="J246" i="2" s="1"/>
  <c r="H254" i="2"/>
  <c r="J254" i="2" s="1"/>
  <c r="H247" i="2"/>
  <c r="J247" i="2" s="1"/>
  <c r="H248" i="2"/>
  <c r="J248" i="2" s="1"/>
  <c r="H255" i="2"/>
  <c r="J255" i="2" s="1"/>
  <c r="H249" i="2"/>
  <c r="J249" i="2" s="1"/>
  <c r="H250" i="2"/>
  <c r="J250" i="2" s="1"/>
  <c r="H261" i="2"/>
  <c r="J261" i="2" s="1"/>
  <c r="H310" i="2"/>
  <c r="J310" i="2" s="1"/>
  <c r="H316" i="2"/>
  <c r="J316" i="2" s="1"/>
  <c r="H304" i="2"/>
  <c r="J304" i="2" s="1"/>
  <c r="H311" i="2"/>
  <c r="J311" i="2" s="1"/>
  <c r="H305" i="2"/>
  <c r="J305" i="2" s="1"/>
  <c r="H317" i="2"/>
  <c r="J317" i="2" s="1"/>
  <c r="H314" i="2"/>
  <c r="J314" i="2" s="1"/>
  <c r="H306" i="2"/>
  <c r="J306" i="2" s="1"/>
  <c r="H307" i="2"/>
  <c r="J307" i="2" s="1"/>
  <c r="H300" i="2"/>
  <c r="J300" i="2" s="1"/>
  <c r="H301" i="2"/>
  <c r="J301" i="2" s="1"/>
  <c r="H302" i="2"/>
  <c r="J302" i="2" s="1"/>
  <c r="H303" i="2"/>
  <c r="J303" i="2" s="1"/>
  <c r="H296" i="2"/>
  <c r="J296" i="2" s="1"/>
  <c r="H297" i="2"/>
  <c r="J297" i="2" s="1"/>
  <c r="H315" i="2"/>
  <c r="J315" i="2" s="1"/>
  <c r="H308" i="2"/>
  <c r="J308" i="2" s="1"/>
  <c r="H313" i="2"/>
  <c r="J313" i="2" s="1"/>
  <c r="H298" i="2"/>
  <c r="J298" i="2" s="1"/>
  <c r="H312" i="2"/>
  <c r="J312" i="2" s="1"/>
  <c r="H309" i="2"/>
  <c r="J309" i="2" s="1"/>
  <c r="H318" i="2"/>
  <c r="J318" i="2" s="1"/>
  <c r="H299" i="2"/>
  <c r="J299" i="2" s="1"/>
  <c r="H291" i="2"/>
  <c r="J291" i="2" s="1"/>
  <c r="H292" i="2"/>
  <c r="J292" i="2" s="1"/>
  <c r="H293" i="2"/>
  <c r="J293" i="2" s="1"/>
  <c r="H294" i="2"/>
  <c r="J294" i="2" s="1"/>
  <c r="H295" i="2"/>
  <c r="J295" i="2" s="1"/>
  <c r="H320" i="2"/>
  <c r="J320" i="2" s="1"/>
  <c r="H319" i="2"/>
  <c r="J319" i="2" s="1"/>
  <c r="H323" i="2"/>
  <c r="J323" i="2" s="1"/>
  <c r="H324" i="2"/>
  <c r="J324" i="2" s="1"/>
  <c r="H321" i="2"/>
  <c r="J321" i="2" s="1"/>
  <c r="H322" i="2"/>
  <c r="J322" i="2" s="1"/>
  <c r="H334" i="2"/>
  <c r="J334" i="2" s="1"/>
  <c r="H335" i="2"/>
  <c r="J335" i="2" s="1"/>
  <c r="H329" i="2"/>
  <c r="J329" i="2" s="1"/>
  <c r="H336" i="2"/>
  <c r="J336" i="2" s="1"/>
  <c r="H330" i="2"/>
  <c r="J330" i="2" s="1"/>
  <c r="H331" i="2"/>
  <c r="J331" i="2" s="1"/>
  <c r="H332" i="2"/>
  <c r="J332" i="2" s="1"/>
  <c r="H333" i="2"/>
  <c r="J333" i="2" s="1"/>
  <c r="H325" i="2"/>
  <c r="J325" i="2" s="1"/>
  <c r="H326" i="2"/>
  <c r="J326" i="2" s="1"/>
  <c r="H327" i="2"/>
  <c r="J327" i="2" s="1"/>
  <c r="H328" i="2"/>
  <c r="J328" i="2" s="1"/>
  <c r="H342" i="2"/>
  <c r="J342" i="2" s="1"/>
  <c r="H339" i="2"/>
  <c r="J339" i="2" s="1"/>
  <c r="H340" i="2"/>
  <c r="J340" i="2" s="1"/>
  <c r="H341" i="2"/>
  <c r="J341" i="2" s="1"/>
  <c r="H337" i="2"/>
  <c r="J337" i="2" s="1"/>
  <c r="H338" i="2"/>
  <c r="J338" i="2" s="1"/>
  <c r="H385" i="2"/>
  <c r="J385" i="2" s="1"/>
  <c r="H386" i="2"/>
  <c r="J386" i="2" s="1"/>
  <c r="H387" i="2"/>
  <c r="J387" i="2" s="1"/>
  <c r="H406" i="2"/>
  <c r="J406" i="2" s="1"/>
  <c r="H388" i="2"/>
  <c r="J388" i="2" s="1"/>
  <c r="H344" i="2"/>
  <c r="J344" i="2" s="1"/>
  <c r="H389" i="2"/>
  <c r="J389" i="2" s="1"/>
  <c r="H425" i="2"/>
  <c r="J425" i="2" s="1"/>
  <c r="H390" i="2"/>
  <c r="J390" i="2" s="1"/>
  <c r="H413" i="2"/>
  <c r="J413" i="2" s="1"/>
  <c r="H345" i="2"/>
  <c r="J345" i="2" s="1"/>
  <c r="H346" i="2"/>
  <c r="J346" i="2" s="1"/>
  <c r="H414" i="2"/>
  <c r="J414" i="2" s="1"/>
  <c r="H347" i="2"/>
  <c r="J347" i="2" s="1"/>
  <c r="H415" i="2"/>
  <c r="J415" i="2" s="1"/>
  <c r="H391" i="2"/>
  <c r="J391" i="2" s="1"/>
  <c r="H407" i="2"/>
  <c r="J407" i="2" s="1"/>
  <c r="H392" i="2"/>
  <c r="J392" i="2" s="1"/>
  <c r="H348" i="2"/>
  <c r="J348" i="2" s="1"/>
  <c r="H416" i="2"/>
  <c r="J416" i="2" s="1"/>
  <c r="H393" i="2"/>
  <c r="J393" i="2" s="1"/>
  <c r="H349" i="2"/>
  <c r="J349" i="2" s="1"/>
  <c r="H394" i="2"/>
  <c r="J394" i="2" s="1"/>
  <c r="H417" i="2"/>
  <c r="J417" i="2" s="1"/>
  <c r="H395" i="2"/>
  <c r="J395" i="2" s="1"/>
  <c r="H410" i="2"/>
  <c r="J410" i="2" s="1"/>
  <c r="H396" i="2"/>
  <c r="J396" i="2" s="1"/>
  <c r="H418" i="2"/>
  <c r="J418" i="2" s="1"/>
  <c r="H397" i="2"/>
  <c r="J397" i="2" s="1"/>
  <c r="H350" i="2"/>
  <c r="J350" i="2" s="1"/>
  <c r="H419" i="2"/>
  <c r="J419" i="2" s="1"/>
  <c r="H398" i="2"/>
  <c r="J398" i="2" s="1"/>
  <c r="H411" i="2"/>
  <c r="J411" i="2" s="1"/>
  <c r="H408" i="2"/>
  <c r="J408" i="2" s="1"/>
  <c r="H399" i="2"/>
  <c r="J399" i="2" s="1"/>
  <c r="H351" i="2"/>
  <c r="J351" i="2" s="1"/>
  <c r="H420" i="2"/>
  <c r="J420" i="2" s="1"/>
  <c r="H400" i="2"/>
  <c r="J400" i="2" s="1"/>
  <c r="H352" i="2"/>
  <c r="J352" i="2" s="1"/>
  <c r="H421" i="2"/>
  <c r="J421" i="2" s="1"/>
  <c r="H401" i="2"/>
  <c r="J401" i="2" s="1"/>
  <c r="H422" i="2"/>
  <c r="J422" i="2" s="1"/>
  <c r="H402" i="2"/>
  <c r="J402" i="2" s="1"/>
  <c r="H423" i="2"/>
  <c r="J423" i="2" s="1"/>
  <c r="H403" i="2"/>
  <c r="J403" i="2" s="1"/>
  <c r="H353" i="2"/>
  <c r="J353" i="2" s="1"/>
  <c r="H426" i="2"/>
  <c r="J426" i="2" s="1"/>
  <c r="H430" i="2"/>
  <c r="J430" i="2" s="1"/>
  <c r="H429" i="2"/>
  <c r="J429" i="2" s="1"/>
  <c r="H428" i="2"/>
  <c r="J428" i="2" s="1"/>
  <c r="H427" i="2"/>
  <c r="J427" i="2" s="1"/>
  <c r="H424" i="2"/>
  <c r="J424" i="2" s="1"/>
  <c r="H404" i="2"/>
  <c r="J404" i="2" s="1"/>
  <c r="H409" i="2"/>
  <c r="J409" i="2" s="1"/>
  <c r="H405" i="2"/>
  <c r="J405" i="2" s="1"/>
  <c r="H354" i="2"/>
  <c r="J354" i="2" s="1"/>
  <c r="H412" i="2"/>
  <c r="J412" i="2" s="1"/>
  <c r="H375" i="2"/>
  <c r="J375" i="2" s="1"/>
  <c r="H355" i="2"/>
  <c r="J355" i="2" s="1"/>
  <c r="H356" i="2"/>
  <c r="J356" i="2" s="1"/>
  <c r="H357" i="2"/>
  <c r="J357" i="2" s="1"/>
  <c r="H378" i="2"/>
  <c r="J378" i="2" s="1"/>
  <c r="H358" i="2"/>
  <c r="J358" i="2" s="1"/>
  <c r="H379" i="2"/>
  <c r="J379" i="2" s="1"/>
  <c r="H359" i="2"/>
  <c r="J359" i="2" s="1"/>
  <c r="H376" i="2"/>
  <c r="J376" i="2" s="1"/>
  <c r="H360" i="2"/>
  <c r="J360" i="2" s="1"/>
  <c r="H377" i="2"/>
  <c r="J377" i="2" s="1"/>
  <c r="H361" i="2"/>
  <c r="J361" i="2" s="1"/>
  <c r="H362" i="2"/>
  <c r="J362" i="2" s="1"/>
  <c r="H380" i="2"/>
  <c r="J380" i="2" s="1"/>
  <c r="H363" i="2"/>
  <c r="J363" i="2" s="1"/>
  <c r="H381" i="2"/>
  <c r="J381" i="2" s="1"/>
  <c r="H364" i="2"/>
  <c r="J364" i="2" s="1"/>
  <c r="H365" i="2"/>
  <c r="J365" i="2" s="1"/>
  <c r="H382" i="2"/>
  <c r="J382" i="2" s="1"/>
  <c r="H366" i="2"/>
  <c r="J366" i="2" s="1"/>
  <c r="H383" i="2"/>
  <c r="J383" i="2" s="1"/>
  <c r="H367" i="2"/>
  <c r="J367" i="2" s="1"/>
  <c r="H384" i="2"/>
  <c r="J384" i="2" s="1"/>
  <c r="H368" i="2"/>
  <c r="J368" i="2" s="1"/>
  <c r="H369" i="2"/>
  <c r="J369" i="2" s="1"/>
  <c r="H370" i="2"/>
  <c r="J370" i="2" s="1"/>
  <c r="H371" i="2"/>
  <c r="J371" i="2" s="1"/>
  <c r="H372" i="2"/>
  <c r="J372" i="2" s="1"/>
  <c r="H373" i="2"/>
  <c r="J373" i="2" s="1"/>
  <c r="H374" i="2"/>
  <c r="J374" i="2" s="1"/>
  <c r="H343" i="2"/>
  <c r="J343" i="2" s="1"/>
  <c r="H444" i="2"/>
  <c r="J444" i="2" s="1"/>
  <c r="H439" i="2"/>
  <c r="J439" i="2" s="1"/>
  <c r="H445" i="2"/>
  <c r="J445" i="2" s="1"/>
  <c r="H440" i="2"/>
  <c r="J440" i="2" s="1"/>
  <c r="H448" i="2"/>
  <c r="J448" i="2" s="1"/>
  <c r="H441" i="2"/>
  <c r="J441" i="2" s="1"/>
  <c r="H437" i="2"/>
  <c r="J437" i="2" s="1"/>
  <c r="H446" i="2"/>
  <c r="J446" i="2" s="1"/>
  <c r="H442" i="2"/>
  <c r="J442" i="2" s="1"/>
  <c r="H438" i="2"/>
  <c r="J438" i="2" s="1"/>
  <c r="H447" i="2"/>
  <c r="J447" i="2" s="1"/>
  <c r="H443" i="2"/>
  <c r="J443" i="2" s="1"/>
  <c r="H449" i="2"/>
  <c r="J449" i="2" s="1"/>
  <c r="H435" i="2"/>
  <c r="J435" i="2" s="1"/>
  <c r="H436" i="2"/>
  <c r="J436" i="2" s="1"/>
  <c r="H431" i="2"/>
  <c r="J431" i="2" s="1"/>
  <c r="H432" i="2"/>
  <c r="J432" i="2" s="1"/>
  <c r="H433" i="2"/>
  <c r="J433" i="2" s="1"/>
  <c r="H434" i="2"/>
  <c r="J434" i="2" s="1"/>
  <c r="H451" i="2"/>
  <c r="J451" i="2" s="1"/>
  <c r="H453" i="2"/>
  <c r="J453" i="2" s="1"/>
  <c r="H454" i="2"/>
  <c r="J454" i="2" s="1"/>
  <c r="H452" i="2"/>
  <c r="J452" i="2" s="1"/>
  <c r="H450" i="2"/>
  <c r="J450" i="2" s="1"/>
  <c r="H465" i="2"/>
  <c r="J465" i="2" s="1"/>
  <c r="H458" i="2"/>
  <c r="J458" i="2" s="1"/>
  <c r="H463" i="2"/>
  <c r="J463" i="2" s="1"/>
  <c r="H462" i="2"/>
  <c r="J462" i="2" s="1"/>
  <c r="H459" i="2"/>
  <c r="J459" i="2" s="1"/>
  <c r="H461" i="2"/>
  <c r="J461" i="2" s="1"/>
  <c r="H460" i="2"/>
  <c r="J460" i="2" s="1"/>
  <c r="H464" i="2"/>
  <c r="J464" i="2" s="1"/>
  <c r="H455" i="2"/>
  <c r="J455" i="2" s="1"/>
  <c r="H456" i="2"/>
  <c r="J456" i="2" s="1"/>
  <c r="H457" i="2"/>
  <c r="J457" i="2" s="1"/>
  <c r="H477" i="2"/>
  <c r="J477" i="2" s="1"/>
  <c r="H470" i="2"/>
  <c r="J470" i="2" s="1"/>
  <c r="H472" i="2"/>
  <c r="J472" i="2" s="1"/>
  <c r="H473" i="2"/>
  <c r="J473" i="2" s="1"/>
  <c r="H471" i="2"/>
  <c r="J471" i="2" s="1"/>
  <c r="H480" i="2"/>
  <c r="J480" i="2" s="1"/>
  <c r="H474" i="2"/>
  <c r="J474" i="2" s="1"/>
  <c r="H479" i="2"/>
  <c r="J479" i="2" s="1"/>
  <c r="H475" i="2"/>
  <c r="J475" i="2" s="1"/>
  <c r="H478" i="2"/>
  <c r="J478" i="2" s="1"/>
  <c r="H476" i="2"/>
  <c r="J476" i="2" s="1"/>
  <c r="H466" i="2"/>
  <c r="J466" i="2" s="1"/>
  <c r="H467" i="2"/>
  <c r="J467" i="2" s="1"/>
  <c r="H468" i="2"/>
  <c r="J468" i="2" s="1"/>
  <c r="H469" i="2"/>
  <c r="J469" i="2" s="1"/>
  <c r="H498" i="2"/>
  <c r="J498" i="2" s="1"/>
  <c r="H495" i="2"/>
  <c r="J495" i="2" s="1"/>
  <c r="H499" i="2"/>
  <c r="J499" i="2" s="1"/>
  <c r="H496" i="2"/>
  <c r="J496" i="2" s="1"/>
  <c r="H501" i="2"/>
  <c r="J501" i="2" s="1"/>
  <c r="H497" i="2"/>
  <c r="J497" i="2" s="1"/>
  <c r="H488" i="2"/>
  <c r="J488" i="2" s="1"/>
  <c r="H491" i="2"/>
  <c r="J491" i="2" s="1"/>
  <c r="H492" i="2"/>
  <c r="J492" i="2" s="1"/>
  <c r="H493" i="2"/>
  <c r="J493" i="2" s="1"/>
  <c r="H494" i="2"/>
  <c r="J494" i="2" s="1"/>
  <c r="H489" i="2"/>
  <c r="J489" i="2" s="1"/>
  <c r="H490" i="2"/>
  <c r="J490" i="2" s="1"/>
  <c r="H500" i="2"/>
  <c r="J500" i="2" s="1"/>
  <c r="H481" i="2"/>
  <c r="J481" i="2" s="1"/>
  <c r="H482" i="2"/>
  <c r="J482" i="2" s="1"/>
  <c r="H483" i="2"/>
  <c r="J483" i="2" s="1"/>
  <c r="H484" i="2"/>
  <c r="J484" i="2" s="1"/>
  <c r="H485" i="2"/>
  <c r="J485" i="2" s="1"/>
  <c r="H486" i="2"/>
  <c r="J486" i="2" s="1"/>
  <c r="H487" i="2"/>
  <c r="J487" i="2" s="1"/>
  <c r="H609" i="2"/>
  <c r="J609" i="2" s="1"/>
  <c r="H576" i="2"/>
  <c r="J576" i="2" s="1"/>
  <c r="H577" i="2"/>
  <c r="J577" i="2" s="1"/>
  <c r="H610" i="2"/>
  <c r="J610" i="2" s="1"/>
  <c r="H562" i="2"/>
  <c r="J562" i="2" s="1"/>
  <c r="H563" i="2"/>
  <c r="J563" i="2" s="1"/>
  <c r="H564" i="2"/>
  <c r="J564" i="2" s="1"/>
  <c r="H565" i="2"/>
  <c r="J565" i="2" s="1"/>
  <c r="H566" i="2"/>
  <c r="J566" i="2" s="1"/>
  <c r="H567" i="2"/>
  <c r="J567" i="2" s="1"/>
  <c r="H568" i="2"/>
  <c r="J568" i="2" s="1"/>
  <c r="H569" i="2"/>
  <c r="J569" i="2" s="1"/>
  <c r="H570" i="2"/>
  <c r="J570" i="2" s="1"/>
  <c r="H571" i="2"/>
  <c r="J571" i="2" s="1"/>
  <c r="H572" i="2"/>
  <c r="J572" i="2" s="1"/>
  <c r="H573" i="2"/>
  <c r="J573" i="2" s="1"/>
  <c r="H574" i="2"/>
  <c r="J574" i="2" s="1"/>
  <c r="H620" i="2"/>
  <c r="J620" i="2" s="1"/>
  <c r="H578" i="2"/>
  <c r="J578" i="2" s="1"/>
  <c r="H503" i="2"/>
  <c r="J503" i="2" s="1"/>
  <c r="H611" i="2"/>
  <c r="J611" i="2" s="1"/>
  <c r="H579" i="2"/>
  <c r="J579" i="2" s="1"/>
  <c r="H644" i="2"/>
  <c r="J644" i="2" s="1"/>
  <c r="H621" i="2"/>
  <c r="J621" i="2" s="1"/>
  <c r="H504" i="2"/>
  <c r="J504" i="2" s="1"/>
  <c r="H505" i="2"/>
  <c r="J505" i="2" s="1"/>
  <c r="H622" i="2"/>
  <c r="J622" i="2" s="1"/>
  <c r="H580" i="2"/>
  <c r="J580" i="2" s="1"/>
  <c r="H623" i="2"/>
  <c r="J623" i="2" s="1"/>
  <c r="H581" i="2"/>
  <c r="J581" i="2" s="1"/>
  <c r="H612" i="2"/>
  <c r="J612" i="2" s="1"/>
  <c r="H582" i="2"/>
  <c r="J582" i="2" s="1"/>
  <c r="H506" i="2"/>
  <c r="J506" i="2" s="1"/>
  <c r="H583" i="2"/>
  <c r="J583" i="2" s="1"/>
  <c r="H613" i="2"/>
  <c r="J613" i="2" s="1"/>
  <c r="H507" i="2"/>
  <c r="J507" i="2" s="1"/>
  <c r="H614" i="2"/>
  <c r="J614" i="2" s="1"/>
  <c r="H584" i="2"/>
  <c r="J584" i="2" s="1"/>
  <c r="H508" i="2"/>
  <c r="J508" i="2" s="1"/>
  <c r="H642" i="2"/>
  <c r="J642" i="2" s="1"/>
  <c r="H509" i="2"/>
  <c r="J509" i="2" s="1"/>
  <c r="H585" i="2"/>
  <c r="J585" i="2" s="1"/>
  <c r="H624" i="2"/>
  <c r="J624" i="2" s="1"/>
  <c r="H625" i="2"/>
  <c r="J625" i="2" s="1"/>
  <c r="H510" i="2"/>
  <c r="J510" i="2" s="1"/>
  <c r="H615" i="2"/>
  <c r="J615" i="2" s="1"/>
  <c r="H586" i="2"/>
  <c r="J586" i="2" s="1"/>
  <c r="H616" i="2"/>
  <c r="J616" i="2" s="1"/>
  <c r="H587" i="2"/>
  <c r="J587" i="2" s="1"/>
  <c r="H511" i="2"/>
  <c r="J511" i="2" s="1"/>
  <c r="H617" i="2"/>
  <c r="J617" i="2" s="1"/>
  <c r="H588" i="2"/>
  <c r="J588" i="2" s="1"/>
  <c r="H512" i="2"/>
  <c r="J512" i="2" s="1"/>
  <c r="H626" i="2"/>
  <c r="J626" i="2" s="1"/>
  <c r="H589" i="2"/>
  <c r="J589" i="2" s="1"/>
  <c r="H590" i="2"/>
  <c r="J590" i="2" s="1"/>
  <c r="H627" i="2"/>
  <c r="J627" i="2" s="1"/>
  <c r="H513" i="2"/>
  <c r="J513" i="2" s="1"/>
  <c r="H643" i="2"/>
  <c r="J643" i="2" s="1"/>
  <c r="H46" i="2"/>
  <c r="J46" i="2" s="1"/>
  <c r="AE95" i="3" l="1"/>
  <c r="B244" i="3"/>
  <c r="B243" i="3"/>
  <c r="B43" i="3"/>
  <c r="B93" i="3"/>
  <c r="B59" i="3"/>
  <c r="B258" i="3"/>
  <c r="B157" i="3"/>
  <c r="B57" i="3"/>
  <c r="B255" i="3"/>
  <c r="B85" i="3"/>
  <c r="B67" i="3"/>
  <c r="B77" i="3"/>
  <c r="B81" i="3"/>
  <c r="B79" i="3"/>
  <c r="B218" i="3"/>
  <c r="B87" i="3"/>
  <c r="B173" i="3"/>
  <c r="B124" i="3"/>
  <c r="B86" i="3"/>
  <c r="B53" i="3"/>
  <c r="B24" i="3"/>
  <c r="B92" i="3"/>
  <c r="B82" i="3"/>
  <c r="B78" i="3"/>
  <c r="B248" i="3"/>
  <c r="F43" i="2"/>
  <c r="F44" i="2"/>
  <c r="F45" i="2"/>
  <c r="F129" i="2"/>
  <c r="F68" i="2"/>
  <c r="F135" i="2"/>
  <c r="F14" i="2"/>
  <c r="F4" i="2"/>
  <c r="F65" i="2"/>
  <c r="F136" i="2"/>
  <c r="F121" i="2"/>
  <c r="F123" i="2"/>
  <c r="F132" i="2"/>
  <c r="F15" i="2"/>
  <c r="F16" i="2"/>
  <c r="F47" i="2"/>
  <c r="F17" i="2"/>
  <c r="F18" i="2"/>
  <c r="F19" i="2"/>
  <c r="F20" i="2"/>
  <c r="F21" i="2"/>
  <c r="F22" i="2"/>
  <c r="F23" i="2"/>
  <c r="F41" i="2"/>
  <c r="F66" i="2"/>
  <c r="F69" i="2"/>
  <c r="F71" i="2"/>
  <c r="F78" i="2"/>
  <c r="F80" i="2"/>
  <c r="F92" i="2"/>
  <c r="F95" i="2"/>
  <c r="F97" i="2"/>
  <c r="F99" i="2"/>
  <c r="F101" i="2"/>
  <c r="F105" i="2"/>
  <c r="F107" i="2"/>
  <c r="F109" i="2"/>
  <c r="F111" i="2"/>
  <c r="F113" i="2"/>
  <c r="F115" i="2"/>
  <c r="F117" i="2"/>
  <c r="F119" i="2"/>
  <c r="F125" i="2"/>
  <c r="F127" i="2"/>
  <c r="F133" i="2"/>
  <c r="F130" i="2"/>
  <c r="F24" i="2"/>
  <c r="F25" i="2"/>
  <c r="F26" i="2"/>
  <c r="F27" i="2"/>
  <c r="F28" i="2"/>
  <c r="F29" i="2"/>
  <c r="F42" i="2"/>
  <c r="F67" i="2"/>
  <c r="F70" i="2"/>
  <c r="F72" i="2"/>
  <c r="F79" i="2"/>
  <c r="F81" i="2"/>
  <c r="F93" i="2"/>
  <c r="F96" i="2"/>
  <c r="F98" i="2"/>
  <c r="F100" i="2"/>
  <c r="F102" i="2"/>
  <c r="F106" i="2"/>
  <c r="F108" i="2"/>
  <c r="F110" i="2"/>
  <c r="F112" i="2"/>
  <c r="F114" i="2"/>
  <c r="F116" i="2"/>
  <c r="F118" i="2"/>
  <c r="F120" i="2"/>
  <c r="F122" i="2"/>
  <c r="F124" i="2"/>
  <c r="F126" i="2"/>
  <c r="F128" i="2"/>
  <c r="F134" i="2"/>
  <c r="F131" i="2"/>
  <c r="F30" i="2"/>
  <c r="F31" i="2"/>
  <c r="F32" i="2"/>
  <c r="F103" i="2"/>
  <c r="F48" i="2"/>
  <c r="F33" i="2"/>
  <c r="F104" i="2"/>
  <c r="F34" i="2"/>
  <c r="F35" i="2"/>
  <c r="F73" i="2"/>
  <c r="F49" i="2"/>
  <c r="F36" i="2"/>
  <c r="F74" i="2"/>
  <c r="F50" i="2"/>
  <c r="F37" i="2"/>
  <c r="F75" i="2"/>
  <c r="F51" i="2"/>
  <c r="F38" i="2"/>
  <c r="F76" i="2"/>
  <c r="F52" i="2"/>
  <c r="F39" i="2"/>
  <c r="F77" i="2"/>
  <c r="F53" i="2"/>
  <c r="F94" i="2"/>
  <c r="F54" i="2"/>
  <c r="F40" i="2"/>
  <c r="F82" i="2"/>
  <c r="F55" i="2"/>
  <c r="F83" i="2"/>
  <c r="F56" i="2"/>
  <c r="F5" i="2"/>
  <c r="F84" i="2"/>
  <c r="F57" i="2"/>
  <c r="F6" i="2"/>
  <c r="F85" i="2"/>
  <c r="F58" i="2"/>
  <c r="F7" i="2"/>
  <c r="F86" i="2"/>
  <c r="F59" i="2"/>
  <c r="F8" i="2"/>
  <c r="F87" i="2"/>
  <c r="F60" i="2"/>
  <c r="F9" i="2"/>
  <c r="F88" i="2"/>
  <c r="F61" i="2"/>
  <c r="F10" i="2"/>
  <c r="F89" i="2"/>
  <c r="F62" i="2"/>
  <c r="F11" i="2"/>
  <c r="F90" i="2"/>
  <c r="F63" i="2"/>
  <c r="F12" i="2"/>
  <c r="F91" i="2"/>
  <c r="F64" i="2"/>
  <c r="F13" i="2"/>
  <c r="F2" i="2"/>
  <c r="F3" i="2"/>
  <c r="F158" i="2"/>
  <c r="F180" i="2"/>
  <c r="F146" i="2"/>
  <c r="F178" i="2"/>
  <c r="F165" i="2"/>
  <c r="F174" i="2"/>
  <c r="F166" i="2"/>
  <c r="F162" i="2"/>
  <c r="F163" i="2"/>
  <c r="F164" i="2"/>
  <c r="F147" i="2"/>
  <c r="F148" i="2"/>
  <c r="F159" i="2"/>
  <c r="F179" i="2"/>
  <c r="F167" i="2"/>
  <c r="F160" i="2"/>
  <c r="F171" i="2"/>
  <c r="F168" i="2"/>
  <c r="F177" i="2"/>
  <c r="F172" i="2"/>
  <c r="F176" i="2"/>
  <c r="F161" i="2"/>
  <c r="F175" i="2"/>
  <c r="F169" i="2"/>
  <c r="F181" i="2"/>
  <c r="F149" i="2"/>
  <c r="F182" i="2"/>
  <c r="F150" i="2"/>
  <c r="F183" i="2"/>
  <c r="F151" i="2"/>
  <c r="F173" i="2"/>
  <c r="F170" i="2"/>
  <c r="F152" i="2"/>
  <c r="F153" i="2"/>
  <c r="F154" i="2"/>
  <c r="F155" i="2"/>
  <c r="F156" i="2"/>
  <c r="F184" i="2"/>
  <c r="F157" i="2"/>
  <c r="F137" i="2"/>
  <c r="F138" i="2"/>
  <c r="F139" i="2"/>
  <c r="F140" i="2"/>
  <c r="F141" i="2"/>
  <c r="F142" i="2"/>
  <c r="F143" i="2"/>
  <c r="F144" i="2"/>
  <c r="F145" i="2"/>
  <c r="F197" i="2"/>
  <c r="F193" i="2"/>
  <c r="F190" i="2"/>
  <c r="F200" i="2"/>
  <c r="F194" i="2"/>
  <c r="F191" i="2"/>
  <c r="F192" i="2"/>
  <c r="F188" i="2"/>
  <c r="F199" i="2"/>
  <c r="F201" i="2"/>
  <c r="F195" i="2"/>
  <c r="F202" i="2"/>
  <c r="F206" i="2"/>
  <c r="F205" i="2"/>
  <c r="F204" i="2"/>
  <c r="F203" i="2"/>
  <c r="F198" i="2"/>
  <c r="F196" i="2"/>
  <c r="F189" i="2"/>
  <c r="F185" i="2"/>
  <c r="F186" i="2"/>
  <c r="F187" i="2"/>
  <c r="F210" i="2"/>
  <c r="F209" i="2"/>
  <c r="F207" i="2"/>
  <c r="F208" i="2"/>
  <c r="F215" i="2"/>
  <c r="F212" i="2"/>
  <c r="F217" i="2"/>
  <c r="F223" i="2"/>
  <c r="F216" i="2"/>
  <c r="F222" i="2"/>
  <c r="F213" i="2"/>
  <c r="F220" i="2"/>
  <c r="F218" i="2"/>
  <c r="F214" i="2"/>
  <c r="F221" i="2"/>
  <c r="F219" i="2"/>
  <c r="F211" i="2"/>
  <c r="F259" i="2"/>
  <c r="F260" i="2"/>
  <c r="F277" i="2"/>
  <c r="F264" i="2"/>
  <c r="F280" i="2"/>
  <c r="F265" i="2"/>
  <c r="F224" i="2"/>
  <c r="F225" i="2"/>
  <c r="F281" i="2"/>
  <c r="F266" i="2"/>
  <c r="F282" i="2"/>
  <c r="F267" i="2"/>
  <c r="F283" i="2"/>
  <c r="F268" i="2"/>
  <c r="F284" i="2"/>
  <c r="F269" i="2"/>
  <c r="F226" i="2"/>
  <c r="F278" i="2"/>
  <c r="F270" i="2"/>
  <c r="F285" i="2"/>
  <c r="F271" i="2"/>
  <c r="F286" i="2"/>
  <c r="F272" i="2"/>
  <c r="F227" i="2"/>
  <c r="F287" i="2"/>
  <c r="F273" i="2"/>
  <c r="F228" i="2"/>
  <c r="F288" i="2"/>
  <c r="F274" i="2"/>
  <c r="F229" i="2"/>
  <c r="F230" i="2"/>
  <c r="F289" i="2"/>
  <c r="F279" i="2"/>
  <c r="F275" i="2"/>
  <c r="F276" i="2"/>
  <c r="F290" i="2"/>
  <c r="F251" i="2"/>
  <c r="F231" i="2"/>
  <c r="F232" i="2"/>
  <c r="F262" i="2"/>
  <c r="F233" i="2"/>
  <c r="F256" i="2"/>
  <c r="F234" i="2"/>
  <c r="F252" i="2"/>
  <c r="F235" i="2"/>
  <c r="F236" i="2"/>
  <c r="F257" i="2"/>
  <c r="F237" i="2"/>
  <c r="F238" i="2"/>
  <c r="F239" i="2"/>
  <c r="F240" i="2"/>
  <c r="F263" i="2"/>
  <c r="F241" i="2"/>
  <c r="F242" i="2"/>
  <c r="F258" i="2"/>
  <c r="F243" i="2"/>
  <c r="F244" i="2"/>
  <c r="F253" i="2"/>
  <c r="F245" i="2"/>
  <c r="F246" i="2"/>
  <c r="F254" i="2"/>
  <c r="F247" i="2"/>
  <c r="F248" i="2"/>
  <c r="F255" i="2"/>
  <c r="F249" i="2"/>
  <c r="F250" i="2"/>
  <c r="F261" i="2"/>
  <c r="F310" i="2"/>
  <c r="F316" i="2"/>
  <c r="F304" i="2"/>
  <c r="F311" i="2"/>
  <c r="F305" i="2"/>
  <c r="F317" i="2"/>
  <c r="F314" i="2"/>
  <c r="F306" i="2"/>
  <c r="F307" i="2"/>
  <c r="F300" i="2"/>
  <c r="F301" i="2"/>
  <c r="F302" i="2"/>
  <c r="F303" i="2"/>
  <c r="F296" i="2"/>
  <c r="F297" i="2"/>
  <c r="F315" i="2"/>
  <c r="F308" i="2"/>
  <c r="F313" i="2"/>
  <c r="F298" i="2"/>
  <c r="F312" i="2"/>
  <c r="F309" i="2"/>
  <c r="F318" i="2"/>
  <c r="F299" i="2"/>
  <c r="F291" i="2"/>
  <c r="F292" i="2"/>
  <c r="F293" i="2"/>
  <c r="F294" i="2"/>
  <c r="F295" i="2"/>
  <c r="F320" i="2"/>
  <c r="F319" i="2"/>
  <c r="F323" i="2"/>
  <c r="F324" i="2"/>
  <c r="F321" i="2"/>
  <c r="F322" i="2"/>
  <c r="F334" i="2"/>
  <c r="F335" i="2"/>
  <c r="F329" i="2"/>
  <c r="F336" i="2"/>
  <c r="F330" i="2"/>
  <c r="F331" i="2"/>
  <c r="F332" i="2"/>
  <c r="F333" i="2"/>
  <c r="F325" i="2"/>
  <c r="F326" i="2"/>
  <c r="F327" i="2"/>
  <c r="F328" i="2"/>
  <c r="F342" i="2"/>
  <c r="F339" i="2"/>
  <c r="F340" i="2"/>
  <c r="F341" i="2"/>
  <c r="F337" i="2"/>
  <c r="F338" i="2"/>
  <c r="F385" i="2"/>
  <c r="F386" i="2"/>
  <c r="F387" i="2"/>
  <c r="F406" i="2"/>
  <c r="F388" i="2"/>
  <c r="F344" i="2"/>
  <c r="F389" i="2"/>
  <c r="F425" i="2"/>
  <c r="F390" i="2"/>
  <c r="F413" i="2"/>
  <c r="F345" i="2"/>
  <c r="F346" i="2"/>
  <c r="F414" i="2"/>
  <c r="F347" i="2"/>
  <c r="F415" i="2"/>
  <c r="F391" i="2"/>
  <c r="F407" i="2"/>
  <c r="F392" i="2"/>
  <c r="F348" i="2"/>
  <c r="F416" i="2"/>
  <c r="F393" i="2"/>
  <c r="F349" i="2"/>
  <c r="F394" i="2"/>
  <c r="F417" i="2"/>
  <c r="F395" i="2"/>
  <c r="F410" i="2"/>
  <c r="F396" i="2"/>
  <c r="F418" i="2"/>
  <c r="F397" i="2"/>
  <c r="F350" i="2"/>
  <c r="F419" i="2"/>
  <c r="F398" i="2"/>
  <c r="F411" i="2"/>
  <c r="F408" i="2"/>
  <c r="F399" i="2"/>
  <c r="F351" i="2"/>
  <c r="F420" i="2"/>
  <c r="F400" i="2"/>
  <c r="F352" i="2"/>
  <c r="F421" i="2"/>
  <c r="F401" i="2"/>
  <c r="F422" i="2"/>
  <c r="F402" i="2"/>
  <c r="F423" i="2"/>
  <c r="F403" i="2"/>
  <c r="F353" i="2"/>
  <c r="F426" i="2"/>
  <c r="F430" i="2"/>
  <c r="F429" i="2"/>
  <c r="F428" i="2"/>
  <c r="F427" i="2"/>
  <c r="F424" i="2"/>
  <c r="F404" i="2"/>
  <c r="F409" i="2"/>
  <c r="F405" i="2"/>
  <c r="F354" i="2"/>
  <c r="F412" i="2"/>
  <c r="F375" i="2"/>
  <c r="F355" i="2"/>
  <c r="F356" i="2"/>
  <c r="F357" i="2"/>
  <c r="F378" i="2"/>
  <c r="F358" i="2"/>
  <c r="F379" i="2"/>
  <c r="F359" i="2"/>
  <c r="F376" i="2"/>
  <c r="F360" i="2"/>
  <c r="F377" i="2"/>
  <c r="F361" i="2"/>
  <c r="F362" i="2"/>
  <c r="F380" i="2"/>
  <c r="F363" i="2"/>
  <c r="F381" i="2"/>
  <c r="F364" i="2"/>
  <c r="F365" i="2"/>
  <c r="F382" i="2"/>
  <c r="F366" i="2"/>
  <c r="F383" i="2"/>
  <c r="F367" i="2"/>
  <c r="F384" i="2"/>
  <c r="F368" i="2"/>
  <c r="F369" i="2"/>
  <c r="F370" i="2"/>
  <c r="F371" i="2"/>
  <c r="F372" i="2"/>
  <c r="F373" i="2"/>
  <c r="F374" i="2"/>
  <c r="F343" i="2"/>
  <c r="F444" i="2"/>
  <c r="F439" i="2"/>
  <c r="F445" i="2"/>
  <c r="F440" i="2"/>
  <c r="F448" i="2"/>
  <c r="F441" i="2"/>
  <c r="F437" i="2"/>
  <c r="F446" i="2"/>
  <c r="F442" i="2"/>
  <c r="F438" i="2"/>
  <c r="F447" i="2"/>
  <c r="F443" i="2"/>
  <c r="F449" i="2"/>
  <c r="F435" i="2"/>
  <c r="F436" i="2"/>
  <c r="F431" i="2"/>
  <c r="F432" i="2"/>
  <c r="F433" i="2"/>
  <c r="F434" i="2"/>
  <c r="F451" i="2"/>
  <c r="F453" i="2"/>
  <c r="F454" i="2"/>
  <c r="F452" i="2"/>
  <c r="F450" i="2"/>
  <c r="F465" i="2"/>
  <c r="F458" i="2"/>
  <c r="F463" i="2"/>
  <c r="F462" i="2"/>
  <c r="F459" i="2"/>
  <c r="F461" i="2"/>
  <c r="F460" i="2"/>
  <c r="F464" i="2"/>
  <c r="F455" i="2"/>
  <c r="F456" i="2"/>
  <c r="F457" i="2"/>
  <c r="F477" i="2"/>
  <c r="F470" i="2"/>
  <c r="F472" i="2"/>
  <c r="F473" i="2"/>
  <c r="F471" i="2"/>
  <c r="F480" i="2"/>
  <c r="F474" i="2"/>
  <c r="F479" i="2"/>
  <c r="F475" i="2"/>
  <c r="F478" i="2"/>
  <c r="F476" i="2"/>
  <c r="F466" i="2"/>
  <c r="F467" i="2"/>
  <c r="F468" i="2"/>
  <c r="F469" i="2"/>
  <c r="F498" i="2"/>
  <c r="F495" i="2"/>
  <c r="F499" i="2"/>
  <c r="F496" i="2"/>
  <c r="F501" i="2"/>
  <c r="F497" i="2"/>
  <c r="F488" i="2"/>
  <c r="F491" i="2"/>
  <c r="F492" i="2"/>
  <c r="F493" i="2"/>
  <c r="F494" i="2"/>
  <c r="F489" i="2"/>
  <c r="F490" i="2"/>
  <c r="F500" i="2"/>
  <c r="F481" i="2"/>
  <c r="F482" i="2"/>
  <c r="F483" i="2"/>
  <c r="F484" i="2"/>
  <c r="F485" i="2"/>
  <c r="F486" i="2"/>
  <c r="F487" i="2"/>
  <c r="F609" i="2"/>
  <c r="F576" i="2"/>
  <c r="F577" i="2"/>
  <c r="F610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620" i="2"/>
  <c r="F578" i="2"/>
  <c r="F503" i="2"/>
  <c r="F611" i="2"/>
  <c r="F579" i="2"/>
  <c r="F644" i="2"/>
  <c r="F621" i="2"/>
  <c r="F504" i="2"/>
  <c r="F505" i="2"/>
  <c r="F622" i="2"/>
  <c r="F580" i="2"/>
  <c r="F623" i="2"/>
  <c r="F581" i="2"/>
  <c r="F612" i="2"/>
  <c r="F582" i="2"/>
  <c r="F506" i="2"/>
  <c r="F583" i="2"/>
  <c r="F613" i="2"/>
  <c r="F507" i="2"/>
  <c r="F614" i="2"/>
  <c r="F584" i="2"/>
  <c r="F508" i="2"/>
  <c r="F642" i="2"/>
  <c r="F509" i="2"/>
  <c r="F585" i="2"/>
  <c r="F624" i="2"/>
  <c r="F625" i="2"/>
  <c r="F510" i="2"/>
  <c r="F615" i="2"/>
  <c r="F586" i="2"/>
  <c r="F616" i="2"/>
  <c r="F587" i="2"/>
  <c r="F511" i="2"/>
  <c r="F617" i="2"/>
  <c r="F588" i="2"/>
  <c r="F512" i="2"/>
  <c r="F626" i="2"/>
  <c r="F589" i="2"/>
  <c r="F590" i="2"/>
  <c r="F627" i="2"/>
  <c r="F513" i="2"/>
  <c r="F643" i="2"/>
  <c r="F46" i="2"/>
  <c r="AE153" i="3"/>
  <c r="AC153" i="3"/>
  <c r="AB153" i="3"/>
  <c r="AA153" i="3"/>
  <c r="Z153" i="3"/>
  <c r="Y153" i="3"/>
  <c r="X153" i="3"/>
  <c r="W153" i="3"/>
  <c r="V153" i="3"/>
  <c r="U153" i="3"/>
  <c r="T153" i="3"/>
  <c r="S153" i="3"/>
  <c r="R153" i="3"/>
  <c r="Q153" i="3"/>
  <c r="AG152" i="3"/>
  <c r="AE152" i="3"/>
  <c r="AC152" i="3"/>
  <c r="AB152" i="3"/>
  <c r="AA152" i="3"/>
  <c r="Z152" i="3"/>
  <c r="Y152" i="3"/>
  <c r="X152" i="3"/>
  <c r="W152" i="3"/>
  <c r="V152" i="3"/>
  <c r="U152" i="3"/>
  <c r="T152" i="3"/>
  <c r="S152" i="3"/>
  <c r="R152" i="3"/>
  <c r="Q152" i="3"/>
  <c r="J2" i="2" l="1"/>
  <c r="U35" i="3" l="1" a="1"/>
  <c r="U35" i="3" s="1"/>
  <c r="T35" i="3" a="1"/>
  <c r="T35" i="3" s="1"/>
  <c r="Y34" i="3" a="1"/>
  <c r="Y34" i="3" s="1"/>
  <c r="O34" i="3" a="1"/>
  <c r="O34" i="3" s="1"/>
  <c r="AA34" i="3" a="1"/>
  <c r="AA34" i="3" s="1"/>
  <c r="Z34" i="3" a="1"/>
  <c r="Z34" i="3" s="1"/>
  <c r="Q34" i="3" a="1"/>
  <c r="Q34" i="3" s="1"/>
  <c r="G34" i="3" a="1"/>
  <c r="G34" i="3" s="1"/>
  <c r="V33" i="3" a="1"/>
  <c r="V33" i="3" s="1"/>
  <c r="S34" i="3" a="1"/>
  <c r="S34" i="3" s="1"/>
  <c r="R34" i="3" a="1"/>
  <c r="R34" i="3" s="1"/>
  <c r="H34" i="3" a="1"/>
  <c r="H34" i="3" s="1"/>
  <c r="Y33" i="3" a="1"/>
  <c r="Y33" i="3" s="1"/>
  <c r="X33" i="3" a="1"/>
  <c r="X33" i="3" s="1"/>
  <c r="N33" i="3" a="1"/>
  <c r="N33" i="3" s="1"/>
  <c r="M33" i="3" a="1"/>
  <c r="M33" i="3" s="1"/>
  <c r="L33" i="3" a="1"/>
  <c r="L33" i="3" s="1"/>
  <c r="AB34" i="3" a="1"/>
  <c r="AB34" i="3" s="1"/>
  <c r="N34" i="3" a="1"/>
  <c r="N34" i="3" s="1"/>
  <c r="W33" i="3" a="1"/>
  <c r="W33" i="3" s="1"/>
  <c r="J34" i="3" a="1"/>
  <c r="J34" i="3" s="1"/>
  <c r="I34" i="3" a="1"/>
  <c r="I34" i="3" s="1"/>
  <c r="Z33" i="3" a="1"/>
  <c r="Z33" i="3" s="1"/>
  <c r="Q33" i="3" a="1"/>
  <c r="Q33" i="3" s="1"/>
  <c r="O33" i="3" a="1"/>
  <c r="O33" i="3" s="1"/>
  <c r="O37" i="3" s="1"/>
  <c r="F33" i="3" a="1"/>
  <c r="F33" i="3" s="1"/>
  <c r="E33" i="3" a="1"/>
  <c r="E33" i="3" s="1"/>
  <c r="D33" i="3" a="1"/>
  <c r="D33" i="3" s="1"/>
  <c r="U34" i="3" a="1"/>
  <c r="U34" i="3" s="1"/>
  <c r="E34" i="3" a="1"/>
  <c r="E34" i="3" s="1"/>
  <c r="F34" i="3" a="1"/>
  <c r="F34" i="3" s="1"/>
  <c r="AB33" i="3" a="1"/>
  <c r="AB33" i="3" s="1"/>
  <c r="AA33" i="3" a="1"/>
  <c r="AA33" i="3" s="1"/>
  <c r="R33" i="3" a="1"/>
  <c r="R33" i="3" s="1"/>
  <c r="H33" i="3" a="1"/>
  <c r="H33" i="3" s="1"/>
  <c r="H37" i="3" s="1"/>
  <c r="G33" i="3" a="1"/>
  <c r="G33" i="3" s="1"/>
  <c r="G37" i="3" s="1"/>
  <c r="J33" i="3" a="1"/>
  <c r="J33" i="3" s="1"/>
  <c r="J37" i="3" s="1"/>
  <c r="I33" i="3" a="1"/>
  <c r="I33" i="3" s="1"/>
  <c r="I37" i="3" s="1"/>
  <c r="L34" i="3" a="1"/>
  <c r="L34" i="3" s="1"/>
  <c r="T33" i="3" a="1"/>
  <c r="T33" i="3" s="1"/>
  <c r="S33" i="3" a="1"/>
  <c r="S33" i="3" s="1"/>
  <c r="Z35" i="3" a="1"/>
  <c r="Z35" i="3" s="1"/>
  <c r="Y35" i="3" a="1"/>
  <c r="Y35" i="3" s="1"/>
  <c r="X35" i="3" a="1"/>
  <c r="X35" i="3" s="1"/>
  <c r="W35" i="3" a="1"/>
  <c r="W35" i="3" s="1"/>
  <c r="V35" i="3" a="1"/>
  <c r="V35" i="3" s="1"/>
  <c r="Q35" i="3" a="1"/>
  <c r="Q35" i="3" s="1"/>
  <c r="V34" i="3" a="1"/>
  <c r="V34" i="3" s="1"/>
  <c r="T34" i="3" a="1"/>
  <c r="T34" i="3" s="1"/>
  <c r="K34" i="3" a="1"/>
  <c r="K34" i="3" s="1"/>
  <c r="K33" i="3" a="1"/>
  <c r="K33" i="3" s="1"/>
  <c r="AA35" i="3" a="1"/>
  <c r="AA35" i="3" s="1"/>
  <c r="R35" i="3" a="1"/>
  <c r="R35" i="3" s="1"/>
  <c r="M34" i="3" a="1"/>
  <c r="M34" i="3" s="1"/>
  <c r="AB35" i="3" a="1"/>
  <c r="AB35" i="3" s="1"/>
  <c r="S35" i="3" a="1"/>
  <c r="S35" i="3" s="1"/>
  <c r="X34" i="3" a="1"/>
  <c r="X34" i="3" s="1"/>
  <c r="W34" i="3" a="1"/>
  <c r="W34" i="3" s="1"/>
  <c r="D34" i="3" a="1"/>
  <c r="D34" i="3" s="1"/>
  <c r="U33" i="3" a="1"/>
  <c r="U33" i="3" s="1"/>
  <c r="U37" i="3" s="1"/>
  <c r="U40" i="3" s="1"/>
  <c r="Q56" i="3" a="1"/>
  <c r="Q56" i="3" s="1"/>
  <c r="R54" i="3" a="1"/>
  <c r="R54" i="3" s="1"/>
  <c r="S54" i="3" a="1"/>
  <c r="S54" i="3" s="1"/>
  <c r="R56" i="3" a="1"/>
  <c r="R56" i="3" s="1"/>
  <c r="R55" i="3" a="1"/>
  <c r="R55" i="3" s="1"/>
  <c r="S56" i="3" a="1"/>
  <c r="S56" i="3" s="1"/>
  <c r="S55" i="3" a="1"/>
  <c r="S55" i="3" s="1"/>
  <c r="Q55" i="3" a="1"/>
  <c r="Q55" i="3" s="1"/>
  <c r="T56" i="3" a="1"/>
  <c r="T56" i="3" s="1"/>
  <c r="U56" i="3" a="1"/>
  <c r="U56" i="3" s="1"/>
  <c r="V56" i="3" a="1"/>
  <c r="V56" i="3" s="1"/>
  <c r="W56" i="3" a="1"/>
  <c r="W56" i="3" s="1"/>
  <c r="F131" i="3" a="1"/>
  <c r="F131" i="3" s="1"/>
  <c r="T37" i="3" l="1"/>
  <c r="T40" i="3" s="1"/>
  <c r="Z37" i="3"/>
  <c r="Z40" i="3" s="1"/>
  <c r="N37" i="3"/>
  <c r="AB37" i="3"/>
  <c r="AB40" i="3" s="1"/>
  <c r="Q37" i="3"/>
  <c r="AC33" i="3"/>
  <c r="AE9" i="3" s="1"/>
  <c r="M37" i="3"/>
  <c r="AC35" i="3"/>
  <c r="AC34" i="3"/>
  <c r="AE10" i="3" s="1"/>
  <c r="X37" i="3"/>
  <c r="X40" i="3" s="1"/>
  <c r="Y37" i="3"/>
  <c r="Y40" i="3" s="1"/>
  <c r="D37" i="3"/>
  <c r="P33" i="3"/>
  <c r="W37" i="3"/>
  <c r="W40" i="3" s="1"/>
  <c r="P34" i="3"/>
  <c r="K37" i="3"/>
  <c r="E37" i="3"/>
  <c r="R37" i="3"/>
  <c r="R40" i="3" s="1"/>
  <c r="F37" i="3"/>
  <c r="S37" i="3"/>
  <c r="S40" i="3" s="1"/>
  <c r="AA37" i="3"/>
  <c r="AA40" i="3" s="1"/>
  <c r="L37" i="3"/>
  <c r="V37" i="3"/>
  <c r="V40" i="3" s="1"/>
  <c r="U131" i="3" a="1"/>
  <c r="U131" i="3" s="1"/>
  <c r="AA131" i="3" a="1"/>
  <c r="AA131" i="3" s="1"/>
  <c r="W131" i="3" a="1"/>
  <c r="W131" i="3" s="1"/>
  <c r="Y12" i="3" a="1"/>
  <c r="Y12" i="3" s="1"/>
  <c r="Q12" i="3" a="1"/>
  <c r="Q12" i="3" s="1"/>
  <c r="T11" i="3" a="1"/>
  <c r="T11" i="3" s="1"/>
  <c r="Z11" i="3" a="1"/>
  <c r="Z11" i="3" s="1"/>
  <c r="Q11" i="3" a="1"/>
  <c r="Q11" i="3" s="1"/>
  <c r="R12" i="3" a="1"/>
  <c r="R12" i="3" s="1"/>
  <c r="U11" i="3" a="1"/>
  <c r="U11" i="3" s="1"/>
  <c r="AA11" i="3" a="1"/>
  <c r="AA11" i="3" s="1"/>
  <c r="AB12" i="3" a="1"/>
  <c r="AB12" i="3" s="1"/>
  <c r="S12" i="3" a="1"/>
  <c r="S12" i="3" s="1"/>
  <c r="AB11" i="3" a="1"/>
  <c r="AB11" i="3" s="1"/>
  <c r="U12" i="3" a="1"/>
  <c r="U12" i="3" s="1"/>
  <c r="Y11" i="3" a="1"/>
  <c r="Y11" i="3" s="1"/>
  <c r="Z12" i="3" a="1"/>
  <c r="Z12" i="3" s="1"/>
  <c r="X12" i="3" a="1"/>
  <c r="X12" i="3" s="1"/>
  <c r="V12" i="3" a="1"/>
  <c r="V12" i="3" s="1"/>
  <c r="R11" i="3" a="1"/>
  <c r="R11" i="3" s="1"/>
  <c r="AA12" i="3" a="1"/>
  <c r="AA12" i="3" s="1"/>
  <c r="W11" i="3" a="1"/>
  <c r="W11" i="3" s="1"/>
  <c r="W12" i="3" a="1"/>
  <c r="W12" i="3" s="1"/>
  <c r="S11" i="3" a="1"/>
  <c r="S11" i="3" s="1"/>
  <c r="T12" i="3" a="1"/>
  <c r="T12" i="3" s="1"/>
  <c r="X11" i="3" a="1"/>
  <c r="X11" i="3" s="1"/>
  <c r="V11" i="3" a="1"/>
  <c r="V11" i="3" s="1"/>
  <c r="Y131" i="3" a="1"/>
  <c r="Y131" i="3" s="1"/>
  <c r="J131" i="3" a="1"/>
  <c r="J131" i="3" s="1"/>
  <c r="Z131" i="3" a="1"/>
  <c r="Z131" i="3" s="1"/>
  <c r="K131" i="3" a="1"/>
  <c r="K131" i="3" s="1"/>
  <c r="H131" i="3" a="1"/>
  <c r="H131" i="3" s="1"/>
  <c r="X131" i="3" a="1"/>
  <c r="X131" i="3" s="1"/>
  <c r="I131" i="3" a="1"/>
  <c r="I131" i="3" s="1"/>
  <c r="V131" i="3" a="1"/>
  <c r="V131" i="3" s="1"/>
  <c r="G131" i="3" a="1"/>
  <c r="G131" i="3" s="1"/>
  <c r="L131" i="3" a="1"/>
  <c r="L131" i="3" s="1"/>
  <c r="E131" i="3" a="1"/>
  <c r="E131" i="3" s="1"/>
  <c r="N131" i="3" a="1"/>
  <c r="N131" i="3" s="1"/>
  <c r="S131" i="3" a="1"/>
  <c r="S131" i="3" s="1"/>
  <c r="T131" i="3" a="1"/>
  <c r="T131" i="3" s="1"/>
  <c r="Q131" i="3" a="1"/>
  <c r="Q131" i="3" s="1"/>
  <c r="R131" i="3" a="1"/>
  <c r="R131" i="3" s="1"/>
  <c r="M131" i="3" a="1"/>
  <c r="M131" i="3" s="1"/>
  <c r="O131" i="3" a="1"/>
  <c r="O131" i="3" s="1"/>
  <c r="D131" i="3" a="1"/>
  <c r="D131" i="3" s="1"/>
  <c r="AB131" i="3" a="1"/>
  <c r="AB131" i="3" s="1"/>
  <c r="K6" i="3" a="1"/>
  <c r="K6" i="3" s="1"/>
  <c r="M46" i="3" a="1"/>
  <c r="M46" i="3" s="1"/>
  <c r="J45" i="3" a="1"/>
  <c r="J45" i="3" s="1"/>
  <c r="R43" i="3" a="1"/>
  <c r="R43" i="3" s="1"/>
  <c r="N43" i="3" a="1"/>
  <c r="N43" i="3" s="1"/>
  <c r="W43" i="3" a="1"/>
  <c r="W43" i="3" s="1"/>
  <c r="L45" i="3" a="1"/>
  <c r="L45" i="3" s="1"/>
  <c r="X43" i="3" a="1"/>
  <c r="X43" i="3" s="1"/>
  <c r="U45" i="3" a="1"/>
  <c r="U45" i="3" s="1"/>
  <c r="U43" i="3" a="1"/>
  <c r="U43" i="3" s="1"/>
  <c r="N46" i="3" a="1"/>
  <c r="N46" i="3" s="1"/>
  <c r="F44" i="3" a="1"/>
  <c r="F44" i="3" s="1"/>
  <c r="Y45" i="3" a="1"/>
  <c r="Y45" i="3" s="1"/>
  <c r="Z43" i="3" a="1"/>
  <c r="Z43" i="3" s="1"/>
  <c r="K46" i="3" a="1"/>
  <c r="K46" i="3" s="1"/>
  <c r="W46" i="3" a="1"/>
  <c r="W46" i="3" s="1"/>
  <c r="T247" i="3" a="1"/>
  <c r="T247" i="3" s="1"/>
  <c r="D43" i="3" a="1"/>
  <c r="D43" i="3" s="1"/>
  <c r="L43" i="3" a="1"/>
  <c r="L43" i="3" s="1"/>
  <c r="W247" i="3" a="1"/>
  <c r="W247" i="3" s="1"/>
  <c r="D44" i="3" a="1"/>
  <c r="D44" i="3" s="1"/>
  <c r="K43" i="3" a="1"/>
  <c r="K43" i="3" s="1"/>
  <c r="AA45" i="3" a="1"/>
  <c r="AA45" i="3" s="1"/>
  <c r="AA46" i="3" a="1"/>
  <c r="AA46" i="3" s="1"/>
  <c r="AB45" i="3" a="1"/>
  <c r="AB45" i="3" s="1"/>
  <c r="Y242" i="3" a="1"/>
  <c r="Y242" i="3" s="1"/>
  <c r="J46" i="3" a="1"/>
  <c r="J46" i="3" s="1"/>
  <c r="D46" i="3" a="1"/>
  <c r="D46" i="3" s="1"/>
  <c r="K247" i="3" a="1"/>
  <c r="K247" i="3" s="1"/>
  <c r="O46" i="3" a="1"/>
  <c r="O46" i="3" s="1"/>
  <c r="S43" i="3" a="1"/>
  <c r="S43" i="3" s="1"/>
  <c r="E44" i="3" a="1"/>
  <c r="E44" i="3" s="1"/>
  <c r="I44" i="3" a="1"/>
  <c r="I44" i="3" s="1"/>
  <c r="M45" i="3" a="1"/>
  <c r="M45" i="3" s="1"/>
  <c r="V45" i="3" a="1"/>
  <c r="V45" i="3" s="1"/>
  <c r="R44" i="3" a="1"/>
  <c r="R44" i="3" s="1"/>
  <c r="M43" i="3" a="1"/>
  <c r="M43" i="3" s="1"/>
  <c r="W229" i="3" a="1"/>
  <c r="W229" i="3" s="1"/>
  <c r="U46" i="3" a="1"/>
  <c r="U46" i="3" s="1"/>
  <c r="AB43" i="3" a="1"/>
  <c r="AB43" i="3" s="1"/>
  <c r="V43" i="3" a="1"/>
  <c r="V43" i="3" s="1"/>
  <c r="M44" i="3" a="1"/>
  <c r="M44" i="3" s="1"/>
  <c r="H44" i="3" a="1"/>
  <c r="H44" i="3" s="1"/>
  <c r="O247" i="3" a="1"/>
  <c r="O247" i="3" s="1"/>
  <c r="L247" i="3" a="1"/>
  <c r="L247" i="3" s="1"/>
  <c r="N44" i="3" a="1"/>
  <c r="N44" i="3" s="1"/>
  <c r="G43" i="3" a="1"/>
  <c r="G43" i="3" s="1"/>
  <c r="T44" i="3" a="1"/>
  <c r="T44" i="3" s="1"/>
  <c r="E45" i="3" a="1"/>
  <c r="E45" i="3" s="1"/>
  <c r="X45" i="3" a="1"/>
  <c r="X45" i="3" s="1"/>
  <c r="G46" i="3" a="1"/>
  <c r="G46" i="3" s="1"/>
  <c r="U247" i="3" a="1"/>
  <c r="U247" i="3" s="1"/>
  <c r="V44" i="3" a="1"/>
  <c r="V44" i="3" s="1"/>
  <c r="Z45" i="3" a="1"/>
  <c r="Z45" i="3" s="1"/>
  <c r="H45" i="3" a="1"/>
  <c r="H45" i="3" s="1"/>
  <c r="AA247" i="3" a="1"/>
  <c r="AA247" i="3" s="1"/>
  <c r="Q46" i="3" a="1"/>
  <c r="Q46" i="3" s="1"/>
  <c r="F247" i="3" a="1"/>
  <c r="F247" i="3" s="1"/>
  <c r="G44" i="3" a="1"/>
  <c r="G44" i="3" s="1"/>
  <c r="T46" i="3" a="1"/>
  <c r="T46" i="3" s="1"/>
  <c r="T45" i="3" a="1"/>
  <c r="T45" i="3" s="1"/>
  <c r="X44" i="3" a="1"/>
  <c r="X44" i="3" s="1"/>
  <c r="I46" i="3" a="1"/>
  <c r="I46" i="3" s="1"/>
  <c r="Y44" i="3" a="1"/>
  <c r="Y44" i="3" s="1"/>
  <c r="N247" i="3" a="1"/>
  <c r="N247" i="3" s="1"/>
  <c r="R46" i="3" a="1"/>
  <c r="R46" i="3" s="1"/>
  <c r="D45" i="3" a="1"/>
  <c r="D45" i="3" s="1"/>
  <c r="G45" i="3" a="1"/>
  <c r="G45" i="3" s="1"/>
  <c r="Z46" i="3" a="1"/>
  <c r="Z46" i="3" s="1"/>
  <c r="AA44" i="3" a="1"/>
  <c r="AA44" i="3" s="1"/>
  <c r="H46" i="3" a="1"/>
  <c r="H46" i="3" s="1"/>
  <c r="H247" i="3" a="1"/>
  <c r="H247" i="3" s="1"/>
  <c r="AA43" i="3" a="1"/>
  <c r="AA43" i="3" s="1"/>
  <c r="E43" i="3" a="1"/>
  <c r="E43" i="3" s="1"/>
  <c r="T217" i="3" a="1"/>
  <c r="T217" i="3" s="1"/>
  <c r="U217" i="3" a="1"/>
  <c r="U217" i="3" s="1"/>
  <c r="S45" i="3" a="1"/>
  <c r="S45" i="3" s="1"/>
  <c r="S44" i="3" a="1"/>
  <c r="S44" i="3" s="1"/>
  <c r="E46" i="3" a="1"/>
  <c r="E46" i="3" s="1"/>
  <c r="L46" i="3" a="1"/>
  <c r="L46" i="3" s="1"/>
  <c r="I43" i="3" a="1"/>
  <c r="I43" i="3" s="1"/>
  <c r="AB46" i="3" a="1"/>
  <c r="AB46" i="3" s="1"/>
  <c r="Z247" i="3" a="1"/>
  <c r="Z247" i="3" s="1"/>
  <c r="D247" i="3" a="1"/>
  <c r="D247" i="3" s="1"/>
  <c r="L44" i="3" a="1"/>
  <c r="L44" i="3" s="1"/>
  <c r="I247" i="3" a="1"/>
  <c r="I247" i="3" s="1"/>
  <c r="O43" i="3" a="1"/>
  <c r="O43" i="3" s="1"/>
  <c r="T43" i="3" a="1"/>
  <c r="T43" i="3" s="1"/>
  <c r="U44" i="3" a="1"/>
  <c r="U44" i="3" s="1"/>
  <c r="V46" i="3" a="1"/>
  <c r="V46" i="3" s="1"/>
  <c r="V247" i="3" a="1"/>
  <c r="V247" i="3" s="1"/>
  <c r="Z44" i="3" a="1"/>
  <c r="Z44" i="3" s="1"/>
  <c r="O44" i="3" a="1"/>
  <c r="O44" i="3" s="1"/>
  <c r="O45" i="3" a="1"/>
  <c r="O45" i="3" s="1"/>
  <c r="W44" i="3" a="1"/>
  <c r="W44" i="3" s="1"/>
  <c r="AB44" i="3" a="1"/>
  <c r="AB44" i="3" s="1"/>
  <c r="X46" i="3" a="1"/>
  <c r="X46" i="3" s="1"/>
  <c r="Q247" i="3" a="1"/>
  <c r="Q247" i="3" s="1"/>
  <c r="M247" i="3" a="1"/>
  <c r="M247" i="3" s="1"/>
  <c r="S247" i="3" a="1"/>
  <c r="S247" i="3" s="1"/>
  <c r="X247" i="3" a="1"/>
  <c r="X247" i="3" s="1"/>
  <c r="H43" i="3" a="1"/>
  <c r="H43" i="3" s="1"/>
  <c r="Q44" i="3" a="1"/>
  <c r="Q44" i="3" s="1"/>
  <c r="I45" i="3" a="1"/>
  <c r="I45" i="3" s="1"/>
  <c r="F45" i="3" a="1"/>
  <c r="F45" i="3" s="1"/>
  <c r="R247" i="3" a="1"/>
  <c r="R247" i="3" s="1"/>
  <c r="K44" i="3" a="1"/>
  <c r="K44" i="3" s="1"/>
  <c r="K45" i="3" a="1"/>
  <c r="K45" i="3" s="1"/>
  <c r="W45" i="3" a="1"/>
  <c r="W45" i="3" s="1"/>
  <c r="Q45" i="3" a="1"/>
  <c r="Q45" i="3" s="1"/>
  <c r="E247" i="3" a="1"/>
  <c r="E247" i="3" s="1"/>
  <c r="F46" i="3" a="1"/>
  <c r="F46" i="3" s="1"/>
  <c r="AB247" i="3" a="1"/>
  <c r="AB247" i="3" s="1"/>
  <c r="AB233" i="3" a="1"/>
  <c r="AB233" i="3" s="1"/>
  <c r="G217" i="3" a="1"/>
  <c r="G217" i="3" s="1"/>
  <c r="Q227" i="3" a="1"/>
  <c r="Q227" i="3" s="1"/>
  <c r="V217" i="3" a="1"/>
  <c r="V217" i="3" s="1"/>
  <c r="H217" i="3" a="1"/>
  <c r="H217" i="3" s="1"/>
  <c r="W217" i="3" a="1"/>
  <c r="W217" i="3" s="1"/>
  <c r="N217" i="3" a="1"/>
  <c r="N217" i="3" s="1"/>
  <c r="I217" i="3" a="1"/>
  <c r="I217" i="3" s="1"/>
  <c r="X217" i="3" a="1"/>
  <c r="X217" i="3" s="1"/>
  <c r="Q217" i="3" a="1"/>
  <c r="Q217" i="3" s="1"/>
  <c r="J217" i="3" a="1"/>
  <c r="J217" i="3" s="1"/>
  <c r="R217" i="3" a="1"/>
  <c r="R217" i="3" s="1"/>
  <c r="Y217" i="3" a="1"/>
  <c r="Y217" i="3" s="1"/>
  <c r="D217" i="3" a="1"/>
  <c r="D217" i="3" s="1"/>
  <c r="K217" i="3" a="1"/>
  <c r="K217" i="3" s="1"/>
  <c r="S217" i="3" a="1"/>
  <c r="S217" i="3" s="1"/>
  <c r="Z217" i="3" a="1"/>
  <c r="Z217" i="3" s="1"/>
  <c r="E217" i="3" a="1"/>
  <c r="E217" i="3" s="1"/>
  <c r="L217" i="3" a="1"/>
  <c r="L217" i="3" s="1"/>
  <c r="AA217" i="3" a="1"/>
  <c r="AA217" i="3" s="1"/>
  <c r="F217" i="3" a="1"/>
  <c r="F217" i="3" s="1"/>
  <c r="M217" i="3" a="1"/>
  <c r="M217" i="3" s="1"/>
  <c r="AB217" i="3" a="1"/>
  <c r="AB217" i="3" s="1"/>
  <c r="O82" i="3" a="1"/>
  <c r="O82" i="3" s="1"/>
  <c r="H231" i="3" a="1"/>
  <c r="H231" i="3" s="1"/>
  <c r="E79" i="3" a="1"/>
  <c r="E79" i="3" s="1"/>
  <c r="E233" i="3" a="1"/>
  <c r="E233" i="3" s="1"/>
  <c r="J165" i="3" a="1"/>
  <c r="J165" i="3" s="1"/>
  <c r="H10" i="3" a="1"/>
  <c r="H10" i="3" s="1"/>
  <c r="J86" i="3" a="1"/>
  <c r="J86" i="3" s="1"/>
  <c r="M126" i="3" a="1"/>
  <c r="M126" i="3" s="1"/>
  <c r="F224" i="3" a="1"/>
  <c r="F224" i="3" s="1"/>
  <c r="D23" i="3" a="1"/>
  <c r="D23" i="3" s="1"/>
  <c r="M54" i="3" a="1"/>
  <c r="M54" i="3" s="1"/>
  <c r="J166" i="3" a="1"/>
  <c r="J166" i="3" s="1"/>
  <c r="G166" i="3" a="1"/>
  <c r="G166" i="3" s="1"/>
  <c r="G84" i="3" a="1"/>
  <c r="G84" i="3" s="1"/>
  <c r="O246" i="3" a="1"/>
  <c r="O246" i="3" s="1"/>
  <c r="F158" i="3" a="1"/>
  <c r="F158" i="3" s="1"/>
  <c r="S228" i="3" a="1"/>
  <c r="S228" i="3" s="1"/>
  <c r="H92" i="3" a="1"/>
  <c r="H92" i="3" s="1"/>
  <c r="D17" i="3" a="1"/>
  <c r="D17" i="3" s="1"/>
  <c r="D19" i="3" s="1"/>
  <c r="I174" i="3" a="1"/>
  <c r="I174" i="3" s="1"/>
  <c r="J243" i="3" a="1"/>
  <c r="J243" i="3" s="1"/>
  <c r="V225" i="3" a="1"/>
  <c r="V225" i="3" s="1"/>
  <c r="O239" i="3" a="1"/>
  <c r="O239" i="3" s="1"/>
  <c r="F84" i="3" a="1"/>
  <c r="F84" i="3" s="1"/>
  <c r="K85" i="3" a="1"/>
  <c r="K85" i="3" s="1"/>
  <c r="I243" i="3" a="1"/>
  <c r="I243" i="3" s="1"/>
  <c r="W235" i="3" a="1"/>
  <c r="W235" i="3" s="1"/>
  <c r="J218" i="3" a="1"/>
  <c r="J218" i="3" s="1"/>
  <c r="J220" i="3" s="1"/>
  <c r="AB177" i="3" a="1"/>
  <c r="AB177" i="3" s="1"/>
  <c r="Q180" i="3" a="1"/>
  <c r="Q180" i="3" s="1"/>
  <c r="R179" i="3" a="1"/>
  <c r="R179" i="3" s="1"/>
  <c r="T177" i="3" a="1"/>
  <c r="T177" i="3" s="1"/>
  <c r="R175" i="3" a="1"/>
  <c r="R175" i="3" s="1"/>
  <c r="Z179" i="3" a="1"/>
  <c r="Z179" i="3" s="1"/>
  <c r="D82" i="3" a="1"/>
  <c r="D82" i="3" s="1"/>
  <c r="M165" i="3" a="1"/>
  <c r="M165" i="3" s="1"/>
  <c r="J93" i="3" a="1"/>
  <c r="J93" i="3" s="1"/>
  <c r="H257" i="3" a="1"/>
  <c r="H257" i="3" s="1"/>
  <c r="D75" i="3" a="1"/>
  <c r="D75" i="3" s="1"/>
  <c r="M9" i="3" a="1"/>
  <c r="M9" i="3" s="1"/>
  <c r="F76" i="3" a="1"/>
  <c r="F76" i="3" s="1"/>
  <c r="I89" i="3" a="1"/>
  <c r="I89" i="3" s="1"/>
  <c r="N76" i="3" a="1"/>
  <c r="N76" i="3" s="1"/>
  <c r="N235" i="3" a="1"/>
  <c r="N235" i="3" s="1"/>
  <c r="G238" i="3" a="1"/>
  <c r="G238" i="3" s="1"/>
  <c r="E93" i="3" a="1"/>
  <c r="E93" i="3" s="1"/>
  <c r="I218" i="3" a="1"/>
  <c r="I218" i="3" s="1"/>
  <c r="N218" i="3" a="1"/>
  <c r="N218" i="3" s="1"/>
  <c r="L238" i="3" a="1"/>
  <c r="L238" i="3" s="1"/>
  <c r="O58" i="3" a="1"/>
  <c r="O58" i="3" s="1"/>
  <c r="N80" i="3" a="1"/>
  <c r="N80" i="3" s="1"/>
  <c r="L244" i="3" a="1"/>
  <c r="L244" i="3" s="1"/>
  <c r="H241" i="3" a="1"/>
  <c r="H241" i="3" s="1"/>
  <c r="L245" i="3" a="1"/>
  <c r="L245" i="3" s="1"/>
  <c r="E246" i="3" a="1"/>
  <c r="E246" i="3" s="1"/>
  <c r="H164" i="3" a="1"/>
  <c r="H164" i="3" s="1"/>
  <c r="K89" i="3" a="1"/>
  <c r="K89" i="3" s="1"/>
  <c r="J173" i="3" a="1"/>
  <c r="J173" i="3" s="1"/>
  <c r="M257" i="3" a="1"/>
  <c r="M257" i="3" s="1"/>
  <c r="N227" i="3" a="1"/>
  <c r="N227" i="3" s="1"/>
  <c r="G128" i="3" a="1"/>
  <c r="G128" i="3" s="1"/>
  <c r="N127" i="3" a="1"/>
  <c r="N127" i="3" s="1"/>
  <c r="L10" i="3" a="1"/>
  <c r="L10" i="3" s="1"/>
  <c r="E236" i="3" a="1"/>
  <c r="E236" i="3" s="1"/>
  <c r="M244" i="3" a="1"/>
  <c r="M244" i="3" s="1"/>
  <c r="N89" i="3" a="1"/>
  <c r="N89" i="3" s="1"/>
  <c r="F242" i="3" a="1"/>
  <c r="F242" i="3" s="1"/>
  <c r="F236" i="3" a="1"/>
  <c r="F236" i="3" s="1"/>
  <c r="G174" i="3" a="1"/>
  <c r="G174" i="3" s="1"/>
  <c r="O127" i="3" a="1"/>
  <c r="O127" i="3" s="1"/>
  <c r="N165" i="3" a="1"/>
  <c r="N165" i="3" s="1"/>
  <c r="K232" i="3" a="1"/>
  <c r="K232" i="3" s="1"/>
  <c r="O90" i="3" a="1"/>
  <c r="O90" i="3" s="1"/>
  <c r="J84" i="3" a="1"/>
  <c r="J84" i="3" s="1"/>
  <c r="D80" i="3" a="1"/>
  <c r="D80" i="3" s="1"/>
  <c r="L87" i="3" a="1"/>
  <c r="L87" i="3" s="1"/>
  <c r="E58" i="3" a="1"/>
  <c r="E58" i="3" s="1"/>
  <c r="D59" i="3" a="1"/>
  <c r="D59" i="3" s="1"/>
  <c r="D47" i="3" a="1"/>
  <c r="D47" i="3" s="1"/>
  <c r="O128" i="3" a="1"/>
  <c r="O128" i="3" s="1"/>
  <c r="I56" i="3" a="1"/>
  <c r="I56" i="3" s="1"/>
  <c r="I233" i="3" a="1"/>
  <c r="I233" i="3" s="1"/>
  <c r="K172" i="3" a="1"/>
  <c r="K172" i="3" s="1"/>
  <c r="M174" i="3" a="1"/>
  <c r="M174" i="3" s="1"/>
  <c r="G233" i="3" a="1"/>
  <c r="G233" i="3" s="1"/>
  <c r="D157" i="3" a="1"/>
  <c r="D157" i="3" s="1"/>
  <c r="K235" i="3" a="1"/>
  <c r="K235" i="3" s="1"/>
  <c r="N91" i="3" a="1"/>
  <c r="N91" i="3" s="1"/>
  <c r="J83" i="3" a="1"/>
  <c r="J83" i="3" s="1"/>
  <c r="K59" i="3" a="1"/>
  <c r="K59" i="3" s="1"/>
  <c r="N10" i="3" a="1"/>
  <c r="N10" i="3" s="1"/>
  <c r="G224" i="3" a="1"/>
  <c r="G224" i="3" s="1"/>
  <c r="I166" i="3" a="1"/>
  <c r="I166" i="3" s="1"/>
  <c r="L243" i="3" a="1"/>
  <c r="L243" i="3" s="1"/>
  <c r="J54" i="3" a="1"/>
  <c r="J54" i="3" s="1"/>
  <c r="H165" i="3" a="1"/>
  <c r="H165" i="3" s="1"/>
  <c r="I235" i="3" a="1"/>
  <c r="I235" i="3" s="1"/>
  <c r="F55" i="3" a="1"/>
  <c r="F55" i="3" s="1"/>
  <c r="H54" i="3" a="1"/>
  <c r="H54" i="3" s="1"/>
  <c r="I242" i="3" a="1"/>
  <c r="I242" i="3" s="1"/>
  <c r="AB176" i="3" a="1"/>
  <c r="AB176" i="3" s="1"/>
  <c r="Y177" i="3" a="1"/>
  <c r="Y177" i="3" s="1"/>
  <c r="T180" i="3" a="1"/>
  <c r="T180" i="3" s="1"/>
  <c r="T176" i="3" a="1"/>
  <c r="T176" i="3" s="1"/>
  <c r="U178" i="3" a="1"/>
  <c r="U178" i="3" s="1"/>
  <c r="AB180" i="3" a="1"/>
  <c r="AB180" i="3" s="1"/>
  <c r="J125" i="3" a="1"/>
  <c r="J125" i="3" s="1"/>
  <c r="H60" i="3" a="1"/>
  <c r="H60" i="3" s="1"/>
  <c r="O235" i="3" a="1"/>
  <c r="O235" i="3" s="1"/>
  <c r="E245" i="3" a="1"/>
  <c r="E245" i="3" s="1"/>
  <c r="H246" i="3" a="1"/>
  <c r="H246" i="3" s="1"/>
  <c r="L85" i="3" a="1"/>
  <c r="L85" i="3" s="1"/>
  <c r="D239" i="3" a="1"/>
  <c r="D239" i="3" s="1"/>
  <c r="O174" i="3" a="1"/>
  <c r="O174" i="3" s="1"/>
  <c r="N172" i="3" a="1"/>
  <c r="N172" i="3" s="1"/>
  <c r="K17" i="3" a="1"/>
  <c r="K17" i="3" s="1"/>
  <c r="K19" i="3" s="1"/>
  <c r="L24" i="3" a="1"/>
  <c r="L24" i="3" s="1"/>
  <c r="L229" i="3" a="1"/>
  <c r="L229" i="3" s="1"/>
  <c r="M208" i="3" a="1"/>
  <c r="M208" i="3" s="1"/>
  <c r="F256" i="3" a="1"/>
  <c r="F256" i="3" s="1"/>
  <c r="O227" i="3" a="1"/>
  <c r="O227" i="3" s="1"/>
  <c r="D93" i="3" a="1"/>
  <c r="D93" i="3" s="1"/>
  <c r="M255" i="3" a="1"/>
  <c r="M255" i="3" s="1"/>
  <c r="O209" i="3" a="1"/>
  <c r="O209" i="3" s="1"/>
  <c r="J77" i="3" a="1"/>
  <c r="J77" i="3" s="1"/>
  <c r="I164" i="3" a="1"/>
  <c r="I164" i="3" s="1"/>
  <c r="H256" i="3" a="1"/>
  <c r="H256" i="3" s="1"/>
  <c r="J227" i="3" a="1"/>
  <c r="J227" i="3" s="1"/>
  <c r="K56" i="3" a="1"/>
  <c r="K56" i="3" s="1"/>
  <c r="F166" i="3" a="1"/>
  <c r="F166" i="3" s="1"/>
  <c r="J235" i="3" a="1"/>
  <c r="J235" i="3" s="1"/>
  <c r="G93" i="3" a="1"/>
  <c r="G93" i="3" s="1"/>
  <c r="I246" i="3" a="1"/>
  <c r="I246" i="3" s="1"/>
  <c r="H93" i="3" a="1"/>
  <c r="H93" i="3" s="1"/>
  <c r="E67" i="3" a="1"/>
  <c r="E67" i="3" s="1"/>
  <c r="E69" i="3" s="1"/>
  <c r="O54" i="3" a="1"/>
  <c r="O54" i="3" s="1"/>
  <c r="K127" i="3" a="1"/>
  <c r="K127" i="3" s="1"/>
  <c r="D210" i="3" a="1"/>
  <c r="D210" i="3" s="1"/>
  <c r="G226" i="3" a="1"/>
  <c r="G226" i="3" s="1"/>
  <c r="E85" i="3" a="1"/>
  <c r="E85" i="3" s="1"/>
  <c r="O17" i="3" a="1"/>
  <c r="O17" i="3" s="1"/>
  <c r="O19" i="3" s="1"/>
  <c r="F232" i="3" a="1"/>
  <c r="F232" i="3" s="1"/>
  <c r="H87" i="3" a="1"/>
  <c r="H87" i="3" s="1"/>
  <c r="L86" i="3" a="1"/>
  <c r="L86" i="3" s="1"/>
  <c r="K55" i="3" a="1"/>
  <c r="K55" i="3" s="1"/>
  <c r="H7" i="3" a="1"/>
  <c r="H7" i="3" s="1"/>
  <c r="D240" i="3" a="1"/>
  <c r="D240" i="3" s="1"/>
  <c r="G17" i="3" a="1"/>
  <c r="G17" i="3" s="1"/>
  <c r="G19" i="3" s="1"/>
  <c r="D207" i="3" a="1"/>
  <c r="D207" i="3" s="1"/>
  <c r="M127" i="3" a="1"/>
  <c r="M127" i="3" s="1"/>
  <c r="I225" i="3" a="1"/>
  <c r="I225" i="3" s="1"/>
  <c r="L232" i="3" a="1"/>
  <c r="L232" i="3" s="1"/>
  <c r="D61" i="3" a="1"/>
  <c r="D61" i="3" s="1"/>
  <c r="F255" i="3" a="1"/>
  <c r="F255" i="3" s="1"/>
  <c r="J80" i="3" a="1"/>
  <c r="J80" i="3" s="1"/>
  <c r="G91" i="3" a="1"/>
  <c r="G91" i="3" s="1"/>
  <c r="F6" i="3" a="1"/>
  <c r="F6" i="3" s="1"/>
  <c r="H90" i="3" a="1"/>
  <c r="H90" i="3" s="1"/>
  <c r="H91" i="3" a="1"/>
  <c r="H91" i="3" s="1"/>
  <c r="E7" i="3" a="1"/>
  <c r="E7" i="3" s="1"/>
  <c r="L77" i="3" a="1"/>
  <c r="L77" i="3" s="1"/>
  <c r="N60" i="3" a="1"/>
  <c r="N60" i="3" s="1"/>
  <c r="F17" i="3" a="1"/>
  <c r="F17" i="3" s="1"/>
  <c r="I172" i="3" a="1"/>
  <c r="I172" i="3" s="1"/>
  <c r="D172" i="3" a="1"/>
  <c r="D172" i="3" s="1"/>
  <c r="D230" i="3" a="1"/>
  <c r="D230" i="3" s="1"/>
  <c r="K165" i="3" a="1"/>
  <c r="K165" i="3" s="1"/>
  <c r="F237" i="3" a="1"/>
  <c r="F237" i="3" s="1"/>
  <c r="L58" i="3" a="1"/>
  <c r="L58" i="3" s="1"/>
  <c r="L234" i="3" a="1"/>
  <c r="L234" i="3" s="1"/>
  <c r="J234" i="3" a="1"/>
  <c r="J234" i="3" s="1"/>
  <c r="M57" i="3" a="1"/>
  <c r="M57" i="3" s="1"/>
  <c r="G85" i="3" a="1"/>
  <c r="G85" i="3" s="1"/>
  <c r="G132" i="3" a="1"/>
  <c r="G132" i="3" s="1"/>
  <c r="I239" i="3" a="1"/>
  <c r="I239" i="3" s="1"/>
  <c r="F226" i="3" a="1"/>
  <c r="F226" i="3" s="1"/>
  <c r="K8" i="3" a="1"/>
  <c r="K8" i="3" s="1"/>
  <c r="H9" i="3" a="1"/>
  <c r="H9" i="3" s="1"/>
  <c r="AB175" i="3" a="1"/>
  <c r="AB175" i="3" s="1"/>
  <c r="Y176" i="3" a="1"/>
  <c r="Y176" i="3" s="1"/>
  <c r="V177" i="3" a="1"/>
  <c r="V177" i="3" s="1"/>
  <c r="T175" i="3" a="1"/>
  <c r="T175" i="3" s="1"/>
  <c r="W179" i="3" a="1"/>
  <c r="W179" i="3" s="1"/>
  <c r="M93" i="3" a="1"/>
  <c r="M93" i="3" s="1"/>
  <c r="O87" i="3" a="1"/>
  <c r="O87" i="3" s="1"/>
  <c r="G87" i="3" a="1"/>
  <c r="G87" i="3" s="1"/>
  <c r="O9" i="3" a="1"/>
  <c r="O9" i="3" s="1"/>
  <c r="E255" i="3" a="1"/>
  <c r="E255" i="3" s="1"/>
  <c r="L257" i="3" a="1"/>
  <c r="L257" i="3" s="1"/>
  <c r="O130" i="3" a="1"/>
  <c r="O130" i="3" s="1"/>
  <c r="M17" i="3" a="1"/>
  <c r="M17" i="3" s="1"/>
  <c r="M19" i="3" s="1"/>
  <c r="O84" i="3" a="1"/>
  <c r="O84" i="3" s="1"/>
  <c r="L92" i="3" a="1"/>
  <c r="L92" i="3" s="1"/>
  <c r="F54" i="3" a="1"/>
  <c r="F54" i="3" s="1"/>
  <c r="E59" i="3" a="1"/>
  <c r="E59" i="3" s="1"/>
  <c r="H228" i="3" a="1"/>
  <c r="H228" i="3" s="1"/>
  <c r="K47" i="3" a="1"/>
  <c r="K47" i="3" s="1"/>
  <c r="I245" i="3" a="1"/>
  <c r="I245" i="3" s="1"/>
  <c r="N233" i="3" a="1"/>
  <c r="N233" i="3" s="1"/>
  <c r="J81" i="3" a="1"/>
  <c r="J81" i="3" s="1"/>
  <c r="E244" i="3" a="1"/>
  <c r="E244" i="3" s="1"/>
  <c r="M218" i="3" a="1"/>
  <c r="M218" i="3" s="1"/>
  <c r="F234" i="3" a="1"/>
  <c r="F234" i="3" s="1"/>
  <c r="J57" i="3" a="1"/>
  <c r="J57" i="3" s="1"/>
  <c r="J246" i="3" a="1"/>
  <c r="J246" i="3" s="1"/>
  <c r="E228" i="3" a="1"/>
  <c r="E228" i="3" s="1"/>
  <c r="K90" i="3" a="1"/>
  <c r="K90" i="3" s="1"/>
  <c r="I130" i="3" a="1"/>
  <c r="I130" i="3" s="1"/>
  <c r="L8" i="3" a="1"/>
  <c r="L8" i="3" s="1"/>
  <c r="E208" i="3" a="1"/>
  <c r="E208" i="3" s="1"/>
  <c r="G256" i="3" a="1"/>
  <c r="G256" i="3" s="1"/>
  <c r="I224" i="3" a="1"/>
  <c r="I224" i="3" s="1"/>
  <c r="K158" i="3" a="1"/>
  <c r="K158" i="3" s="1"/>
  <c r="I209" i="3" a="1"/>
  <c r="I209" i="3" s="1"/>
  <c r="M209" i="3" a="1"/>
  <c r="M209" i="3" s="1"/>
  <c r="D76" i="3" a="1"/>
  <c r="D76" i="3" s="1"/>
  <c r="G88" i="3" a="1"/>
  <c r="G88" i="3" s="1"/>
  <c r="M86" i="3" a="1"/>
  <c r="M86" i="3" s="1"/>
  <c r="D242" i="3" a="1"/>
  <c r="D242" i="3" s="1"/>
  <c r="E132" i="3" a="1"/>
  <c r="E132" i="3" s="1"/>
  <c r="G55" i="3" a="1"/>
  <c r="G55" i="3" s="1"/>
  <c r="N6" i="3" a="1"/>
  <c r="N6" i="3" s="1"/>
  <c r="H128" i="3" a="1"/>
  <c r="H128" i="3" s="1"/>
  <c r="D127" i="3" a="1"/>
  <c r="D127" i="3" s="1"/>
  <c r="E83" i="3" a="1"/>
  <c r="E83" i="3" s="1"/>
  <c r="N24" i="3" a="1"/>
  <c r="N24" i="3" s="1"/>
  <c r="F53" i="3" a="1"/>
  <c r="F53" i="3" s="1"/>
  <c r="O88" i="3" a="1"/>
  <c r="O88" i="3" s="1"/>
  <c r="N47" i="3" a="1"/>
  <c r="N47" i="3" s="1"/>
  <c r="F241" i="3" a="1"/>
  <c r="F241" i="3" s="1"/>
  <c r="I7" i="3" a="1"/>
  <c r="I7" i="3" s="1"/>
  <c r="J92" i="3" a="1"/>
  <c r="J92" i="3" s="1"/>
  <c r="I173" i="3" a="1"/>
  <c r="I173" i="3" s="1"/>
  <c r="F127" i="3" a="1"/>
  <c r="F127" i="3" s="1"/>
  <c r="J231" i="3" a="1"/>
  <c r="J231" i="3" s="1"/>
  <c r="K248" i="3" a="1"/>
  <c r="K248" i="3" s="1"/>
  <c r="I125" i="3" a="1"/>
  <c r="I125" i="3" s="1"/>
  <c r="I158" i="3" a="1"/>
  <c r="I158" i="3" s="1"/>
  <c r="M236" i="3" a="1"/>
  <c r="M236" i="3" s="1"/>
  <c r="O224" i="3" a="1"/>
  <c r="O224" i="3" s="1"/>
  <c r="K58" i="3" a="1"/>
  <c r="K58" i="3" s="1"/>
  <c r="M77" i="3" a="1"/>
  <c r="M77" i="3" s="1"/>
  <c r="F78" i="3" a="1"/>
  <c r="F78" i="3" s="1"/>
  <c r="E242" i="3" a="1"/>
  <c r="E242" i="3" s="1"/>
  <c r="J226" i="3" a="1"/>
  <c r="J226" i="3" s="1"/>
  <c r="I236" i="3" a="1"/>
  <c r="I236" i="3" s="1"/>
  <c r="O57" i="3" a="1"/>
  <c r="O57" i="3" s="1"/>
  <c r="K82" i="3" a="1"/>
  <c r="K82" i="3" s="1"/>
  <c r="K74" i="3" a="1"/>
  <c r="K74" i="3" s="1"/>
  <c r="K53" i="3" a="1"/>
  <c r="K53" i="3" s="1"/>
  <c r="E237" i="3" a="1"/>
  <c r="E237" i="3" s="1"/>
  <c r="F239" i="3" a="1"/>
  <c r="F239" i="3" s="1"/>
  <c r="J130" i="3" a="1"/>
  <c r="J130" i="3" s="1"/>
  <c r="J228" i="3" a="1"/>
  <c r="J228" i="3" s="1"/>
  <c r="Y178" i="3" a="1"/>
  <c r="Y178" i="3" s="1"/>
  <c r="Y175" i="3" a="1"/>
  <c r="Y175" i="3" s="1"/>
  <c r="V176" i="3" a="1"/>
  <c r="V176" i="3" s="1"/>
  <c r="S178" i="3" a="1"/>
  <c r="S178" i="3" s="1"/>
  <c r="Y180" i="3" a="1"/>
  <c r="Y180" i="3" s="1"/>
  <c r="N246" i="3" a="1"/>
  <c r="N246" i="3" s="1"/>
  <c r="E172" i="3" a="1"/>
  <c r="E172" i="3" s="1"/>
  <c r="H237" i="3" a="1"/>
  <c r="H237" i="3" s="1"/>
  <c r="I53" i="3" a="1"/>
  <c r="I53" i="3" s="1"/>
  <c r="F244" i="3" a="1"/>
  <c r="F244" i="3" s="1"/>
  <c r="D173" i="3" a="1"/>
  <c r="D173" i="3" s="1"/>
  <c r="K231" i="3" a="1"/>
  <c r="K231" i="3" s="1"/>
  <c r="E55" i="3" a="1"/>
  <c r="E55" i="3" s="1"/>
  <c r="D174" i="3" a="1"/>
  <c r="D174" i="3" s="1"/>
  <c r="F89" i="3" a="1"/>
  <c r="F89" i="3" s="1"/>
  <c r="H230" i="3" a="1"/>
  <c r="H230" i="3" s="1"/>
  <c r="E158" i="3" a="1"/>
  <c r="E158" i="3" s="1"/>
  <c r="J256" i="3" a="1"/>
  <c r="J256" i="3" s="1"/>
  <c r="E256" i="3" a="1"/>
  <c r="E256" i="3" s="1"/>
  <c r="K79" i="3" a="1"/>
  <c r="K79" i="3" s="1"/>
  <c r="J24" i="3" a="1"/>
  <c r="J24" i="3" s="1"/>
  <c r="J8" i="3" a="1"/>
  <c r="J8" i="3" s="1"/>
  <c r="M229" i="3" a="1"/>
  <c r="M229" i="3" s="1"/>
  <c r="L208" i="3" a="1"/>
  <c r="L208" i="3" s="1"/>
  <c r="D209" i="3" a="1"/>
  <c r="D209" i="3" s="1"/>
  <c r="O7" i="3" a="1"/>
  <c r="O7" i="3" s="1"/>
  <c r="K233" i="3" a="1"/>
  <c r="K233" i="3" s="1"/>
  <c r="H79" i="3" a="1"/>
  <c r="H79" i="3" s="1"/>
  <c r="M74" i="3" a="1"/>
  <c r="M74" i="3" s="1"/>
  <c r="K240" i="3" a="1"/>
  <c r="K240" i="3" s="1"/>
  <c r="M233" i="3" a="1"/>
  <c r="M233" i="3" s="1"/>
  <c r="J85" i="3" a="1"/>
  <c r="J85" i="3" s="1"/>
  <c r="O80" i="3" a="1"/>
  <c r="O80" i="3" s="1"/>
  <c r="I61" i="3" a="1"/>
  <c r="I61" i="3" s="1"/>
  <c r="D67" i="3" a="1"/>
  <c r="D67" i="3" s="1"/>
  <c r="D69" i="3" s="1"/>
  <c r="I244" i="3" a="1"/>
  <c r="I244" i="3" s="1"/>
  <c r="N238" i="3" a="1"/>
  <c r="N238" i="3" s="1"/>
  <c r="E124" i="3" a="1"/>
  <c r="E124" i="3" s="1"/>
  <c r="N128" i="3" a="1"/>
  <c r="N128" i="3" s="1"/>
  <c r="D165" i="3" a="1"/>
  <c r="D165" i="3" s="1"/>
  <c r="M231" i="3" a="1"/>
  <c r="M231" i="3" s="1"/>
  <c r="E90" i="3" a="1"/>
  <c r="E90" i="3" s="1"/>
  <c r="N53" i="3" a="1"/>
  <c r="N53" i="3" s="1"/>
  <c r="F82" i="3" a="1"/>
  <c r="F82" i="3" s="1"/>
  <c r="N92" i="3" a="1"/>
  <c r="N92" i="3" s="1"/>
  <c r="K239" i="3" a="1"/>
  <c r="K239" i="3" s="1"/>
  <c r="D79" i="3" a="1"/>
  <c r="D79" i="3" s="1"/>
  <c r="E56" i="3" a="1"/>
  <c r="E56" i="3" s="1"/>
  <c r="L256" i="3" a="1"/>
  <c r="L256" i="3" s="1"/>
  <c r="E128" i="3" a="1"/>
  <c r="E128" i="3" s="1"/>
  <c r="H232" i="3" a="1"/>
  <c r="H232" i="3" s="1"/>
  <c r="F240" i="3" a="1"/>
  <c r="F240" i="3" s="1"/>
  <c r="D83" i="3" a="1"/>
  <c r="D83" i="3" s="1"/>
  <c r="O92" i="3" a="1"/>
  <c r="O92" i="3" s="1"/>
  <c r="D228" i="3" a="1"/>
  <c r="D228" i="3" s="1"/>
  <c r="N79" i="3" a="1"/>
  <c r="N79" i="3" s="1"/>
  <c r="G92" i="3" a="1"/>
  <c r="G92" i="3" s="1"/>
  <c r="N75" i="3" a="1"/>
  <c r="N75" i="3" s="1"/>
  <c r="M58" i="3" a="1"/>
  <c r="M58" i="3" s="1"/>
  <c r="D10" i="3" a="1"/>
  <c r="D10" i="3" s="1"/>
  <c r="J242" i="3" a="1"/>
  <c r="J242" i="3" s="1"/>
  <c r="I227" i="3" a="1"/>
  <c r="I227" i="3" s="1"/>
  <c r="G173" i="3" a="1"/>
  <c r="G173" i="3" s="1"/>
  <c r="O172" i="3" a="1"/>
  <c r="O172" i="3" s="1"/>
  <c r="M166" i="3" a="1"/>
  <c r="M166" i="3" s="1"/>
  <c r="M240" i="3" a="1"/>
  <c r="M240" i="3" s="1"/>
  <c r="I59" i="3" a="1"/>
  <c r="I59" i="3" s="1"/>
  <c r="N17" i="3" a="1"/>
  <c r="N17" i="3" s="1"/>
  <c r="N19" i="3" s="1"/>
  <c r="I86" i="3" a="1"/>
  <c r="I86" i="3" s="1"/>
  <c r="M241" i="3" a="1"/>
  <c r="M241" i="3" s="1"/>
  <c r="D237" i="3" a="1"/>
  <c r="D237" i="3" s="1"/>
  <c r="D60" i="3" a="1"/>
  <c r="D60" i="3" s="1"/>
  <c r="H243" i="3" a="1"/>
  <c r="H243" i="3" s="1"/>
  <c r="L61" i="3" a="1"/>
  <c r="L61" i="3" s="1"/>
  <c r="H67" i="3" a="1"/>
  <c r="H67" i="3" s="1"/>
  <c r="H69" i="3" s="1"/>
  <c r="N126" i="3" a="1"/>
  <c r="N126" i="3" s="1"/>
  <c r="L7" i="3" a="1"/>
  <c r="L7" i="3" s="1"/>
  <c r="F90" i="3" a="1"/>
  <c r="F90" i="3" s="1"/>
  <c r="AA179" i="3" a="1"/>
  <c r="AA179" i="3" s="1"/>
  <c r="AB178" i="3" a="1"/>
  <c r="AB178" i="3" s="1"/>
  <c r="V175" i="3" a="1"/>
  <c r="V175" i="3" s="1"/>
  <c r="U179" i="3" a="1"/>
  <c r="U179" i="3" s="1"/>
  <c r="Q177" i="3" a="1"/>
  <c r="Q177" i="3" s="1"/>
  <c r="G257" i="3" a="1"/>
  <c r="G257" i="3" s="1"/>
  <c r="J78" i="3" a="1"/>
  <c r="J78" i="3" s="1"/>
  <c r="O8" i="3" a="1"/>
  <c r="O8" i="3" s="1"/>
  <c r="G89" i="3" a="1"/>
  <c r="G89" i="3" s="1"/>
  <c r="M89" i="3" a="1"/>
  <c r="M89" i="3" s="1"/>
  <c r="I78" i="3" a="1"/>
  <c r="I78" i="3" s="1"/>
  <c r="N243" i="3" a="1"/>
  <c r="N243" i="3" s="1"/>
  <c r="G230" i="3" a="1"/>
  <c r="G230" i="3" s="1"/>
  <c r="N83" i="3" a="1"/>
  <c r="N83" i="3" s="1"/>
  <c r="I157" i="3" a="1"/>
  <c r="I157" i="3" s="1"/>
  <c r="L17" i="3" a="1"/>
  <c r="L17" i="3" s="1"/>
  <c r="K228" i="3" a="1"/>
  <c r="K228" i="3" s="1"/>
  <c r="J132" i="3" a="1"/>
  <c r="J132" i="3" s="1"/>
  <c r="D245" i="3" a="1"/>
  <c r="D245" i="3" s="1"/>
  <c r="K244" i="3" a="1"/>
  <c r="K244" i="3" s="1"/>
  <c r="H233" i="3" a="1"/>
  <c r="H233" i="3" s="1"/>
  <c r="L56" i="3" a="1"/>
  <c r="L56" i="3" s="1"/>
  <c r="I85" i="3" a="1"/>
  <c r="I85" i="3" s="1"/>
  <c r="O6" i="3" a="1"/>
  <c r="O6" i="3" s="1"/>
  <c r="O244" i="3" a="1"/>
  <c r="O244" i="3" s="1"/>
  <c r="K67" i="3" a="1"/>
  <c r="K67" i="3" s="1"/>
  <c r="K69" i="3" s="1"/>
  <c r="G9" i="3" a="1"/>
  <c r="G9" i="3" s="1"/>
  <c r="G248" i="3" a="1"/>
  <c r="G248" i="3" s="1"/>
  <c r="I77" i="3" a="1"/>
  <c r="I77" i="3" s="1"/>
  <c r="N166" i="3" a="1"/>
  <c r="N166" i="3" s="1"/>
  <c r="I8" i="3" a="1"/>
  <c r="I8" i="3" s="1"/>
  <c r="N226" i="3" a="1"/>
  <c r="N226" i="3" s="1"/>
  <c r="L126" i="3" a="1"/>
  <c r="L126" i="3" s="1"/>
  <c r="F209" i="3" a="1"/>
  <c r="F209" i="3" s="1"/>
  <c r="F24" i="3" a="1"/>
  <c r="F24" i="3" s="1"/>
  <c r="G229" i="3" a="1"/>
  <c r="G229" i="3" s="1"/>
  <c r="N210" i="3" a="1"/>
  <c r="N210" i="3" s="1"/>
  <c r="N229" i="3" a="1"/>
  <c r="N229" i="3" s="1"/>
  <c r="K157" i="3" a="1"/>
  <c r="K157" i="3" s="1"/>
  <c r="G86" i="3" a="1"/>
  <c r="G86" i="3" s="1"/>
  <c r="L88" i="3" a="1"/>
  <c r="L88" i="3" s="1"/>
  <c r="N54" i="3" a="1"/>
  <c r="N54" i="3" s="1"/>
  <c r="G6" i="3" a="1"/>
  <c r="G6" i="3" s="1"/>
  <c r="H238" i="3" a="1"/>
  <c r="H238" i="3" s="1"/>
  <c r="L76" i="3" a="1"/>
  <c r="L76" i="3" s="1"/>
  <c r="K126" i="3" a="1"/>
  <c r="K126" i="3" s="1"/>
  <c r="H125" i="3" a="1"/>
  <c r="H125" i="3" s="1"/>
  <c r="J23" i="3" a="1"/>
  <c r="J23" i="3" s="1"/>
  <c r="L237" i="3" a="1"/>
  <c r="L237" i="3" s="1"/>
  <c r="K83" i="3" a="1"/>
  <c r="K83" i="3" s="1"/>
  <c r="M47" i="3" a="1"/>
  <c r="M47" i="3" s="1"/>
  <c r="K80" i="3" a="1"/>
  <c r="K80" i="3" s="1"/>
  <c r="H23" i="3" a="1"/>
  <c r="H23" i="3" s="1"/>
  <c r="H61" i="3" a="1"/>
  <c r="H61" i="3" s="1"/>
  <c r="K91" i="3" a="1"/>
  <c r="K91" i="3" s="1"/>
  <c r="O23" i="3" a="1"/>
  <c r="O23" i="3" s="1"/>
  <c r="J172" i="3" a="1"/>
  <c r="J172" i="3" s="1"/>
  <c r="G126" i="3" a="1"/>
  <c r="G126" i="3" s="1"/>
  <c r="J157" i="3" a="1"/>
  <c r="J157" i="3" s="1"/>
  <c r="D236" i="3" a="1"/>
  <c r="D236" i="3" s="1"/>
  <c r="O124" i="3" a="1"/>
  <c r="O124" i="3" s="1"/>
  <c r="M173" i="3" a="1"/>
  <c r="M173" i="3" s="1"/>
  <c r="H225" i="3" a="1"/>
  <c r="H225" i="3" s="1"/>
  <c r="H166" i="3" a="1"/>
  <c r="H166" i="3" s="1"/>
  <c r="G240" i="3" a="1"/>
  <c r="G240" i="3" s="1"/>
  <c r="F87" i="3" a="1"/>
  <c r="F87" i="3" s="1"/>
  <c r="M92" i="3" a="1"/>
  <c r="M92" i="3" s="1"/>
  <c r="G61" i="3" a="1"/>
  <c r="G61" i="3" s="1"/>
  <c r="M157" i="3" a="1"/>
  <c r="M157" i="3" s="1"/>
  <c r="J87" i="3" a="1"/>
  <c r="J87" i="3" s="1"/>
  <c r="F93" i="3" a="1"/>
  <c r="F93" i="3" s="1"/>
  <c r="G228" i="3" a="1"/>
  <c r="G228" i="3" s="1"/>
  <c r="J241" i="3" a="1"/>
  <c r="J241" i="3" s="1"/>
  <c r="O60" i="3" a="1"/>
  <c r="O60" i="3" s="1"/>
  <c r="K241" i="3" a="1"/>
  <c r="K241" i="3" s="1"/>
  <c r="AA177" i="3" a="1"/>
  <c r="AA177" i="3" s="1"/>
  <c r="R180" i="3" a="1"/>
  <c r="R180" i="3" s="1"/>
  <c r="Q178" i="3" a="1"/>
  <c r="Q178" i="3" s="1"/>
  <c r="W180" i="3" a="1"/>
  <c r="W180" i="3" s="1"/>
  <c r="Q176" i="3" a="1"/>
  <c r="Q176" i="3" s="1"/>
  <c r="O245" i="3" a="1"/>
  <c r="O245" i="3" s="1"/>
  <c r="L174" i="3" a="1"/>
  <c r="L174" i="3" s="1"/>
  <c r="N74" i="3" a="1"/>
  <c r="N74" i="3" s="1"/>
  <c r="E238" i="3" a="1"/>
  <c r="E238" i="3" s="1"/>
  <c r="L246" i="3" a="1"/>
  <c r="L246" i="3" s="1"/>
  <c r="G246" i="3" a="1"/>
  <c r="G246" i="3" s="1"/>
  <c r="F74" i="3" a="1"/>
  <c r="F74" i="3" s="1"/>
  <c r="M228" i="3" a="1"/>
  <c r="M228" i="3" s="1"/>
  <c r="O173" i="3" a="1"/>
  <c r="O173" i="3" s="1"/>
  <c r="L132" i="3" a="1"/>
  <c r="L132" i="3" s="1"/>
  <c r="I57" i="3" a="1"/>
  <c r="I57" i="3" s="1"/>
  <c r="O210" i="3" a="1"/>
  <c r="O210" i="3" s="1"/>
  <c r="N209" i="3" a="1"/>
  <c r="N209" i="3" s="1"/>
  <c r="F7" i="3" a="1"/>
  <c r="F7" i="3" s="1"/>
  <c r="N231" i="3" a="1"/>
  <c r="N231" i="3" s="1"/>
  <c r="G81" i="3" a="1"/>
  <c r="G81" i="3" s="1"/>
  <c r="L74" i="3" a="1"/>
  <c r="L74" i="3" s="1"/>
  <c r="N257" i="3" a="1"/>
  <c r="N257" i="3" s="1"/>
  <c r="M256" i="3" a="1"/>
  <c r="M256" i="3" s="1"/>
  <c r="L79" i="3" a="1"/>
  <c r="L79" i="3" s="1"/>
  <c r="N208" i="3" a="1"/>
  <c r="N208" i="3" s="1"/>
  <c r="M78" i="3" a="1"/>
  <c r="M78" i="3" s="1"/>
  <c r="K227" i="3" a="1"/>
  <c r="K227" i="3" s="1"/>
  <c r="K60" i="3" a="1"/>
  <c r="K60" i="3" s="1"/>
  <c r="L242" i="3" a="1"/>
  <c r="L242" i="3" s="1"/>
  <c r="I80" i="3" a="1"/>
  <c r="I80" i="3" s="1"/>
  <c r="G53" i="3" a="1"/>
  <c r="G53" i="3" s="1"/>
  <c r="E243" i="3" a="1"/>
  <c r="E243" i="3" s="1"/>
  <c r="E218" i="3" a="1"/>
  <c r="E218" i="3" s="1"/>
  <c r="E220" i="3" s="1"/>
  <c r="L9" i="3" a="1"/>
  <c r="L9" i="3" s="1"/>
  <c r="F58" i="3" a="1"/>
  <c r="F58" i="3" s="1"/>
  <c r="O207" i="3" a="1"/>
  <c r="O207" i="3" s="1"/>
  <c r="M128" i="3" a="1"/>
  <c r="M128" i="3" s="1"/>
  <c r="I90" i="3" a="1"/>
  <c r="I90" i="3" s="1"/>
  <c r="N23" i="3" a="1"/>
  <c r="N23" i="3" s="1"/>
  <c r="G237" i="3" a="1"/>
  <c r="G237" i="3" s="1"/>
  <c r="M80" i="3" a="1"/>
  <c r="M80" i="3" s="1"/>
  <c r="K86" i="3" a="1"/>
  <c r="K86" i="3" s="1"/>
  <c r="J56" i="3" a="1"/>
  <c r="J56" i="3" s="1"/>
  <c r="J164" i="3" a="1"/>
  <c r="J164" i="3" s="1"/>
  <c r="D158" i="3" a="1"/>
  <c r="D158" i="3" s="1"/>
  <c r="O255" i="3" a="1"/>
  <c r="O255" i="3" s="1"/>
  <c r="L207" i="3" a="1"/>
  <c r="L207" i="3" s="1"/>
  <c r="D54" i="3" a="1"/>
  <c r="D54" i="3" s="1"/>
  <c r="J232" i="3" a="1"/>
  <c r="J232" i="3" s="1"/>
  <c r="N237" i="3" a="1"/>
  <c r="N237" i="3" s="1"/>
  <c r="I55" i="3" a="1"/>
  <c r="I55" i="3" s="1"/>
  <c r="J75" i="3" a="1"/>
  <c r="J75" i="3" s="1"/>
  <c r="N82" i="3" a="1"/>
  <c r="N82" i="3" s="1"/>
  <c r="D58" i="3" a="1"/>
  <c r="D58" i="3" s="1"/>
  <c r="F9" i="3" a="1"/>
  <c r="F9" i="3" s="1"/>
  <c r="D90" i="3" a="1"/>
  <c r="D90" i="3" s="1"/>
  <c r="D84" i="3" a="1"/>
  <c r="D84" i="3" s="1"/>
  <c r="E241" i="3" a="1"/>
  <c r="E241" i="3" s="1"/>
  <c r="L225" i="3" a="1"/>
  <c r="L225" i="3" s="1"/>
  <c r="E60" i="3" a="1"/>
  <c r="E60" i="3" s="1"/>
  <c r="D164" i="3" a="1"/>
  <c r="D164" i="3" s="1"/>
  <c r="J126" i="3" a="1"/>
  <c r="J126" i="3" s="1"/>
  <c r="G125" i="3" a="1"/>
  <c r="G125" i="3" s="1"/>
  <c r="E230" i="3" a="1"/>
  <c r="E230" i="3" s="1"/>
  <c r="H130" i="3" a="1"/>
  <c r="H130" i="3" s="1"/>
  <c r="O10" i="3" a="1"/>
  <c r="O10" i="3" s="1"/>
  <c r="L226" i="3" a="1"/>
  <c r="L226" i="3" s="1"/>
  <c r="K9" i="3" a="1"/>
  <c r="K9" i="3" s="1"/>
  <c r="M7" i="3" a="1"/>
  <c r="M7" i="3" s="1"/>
  <c r="O233" i="3" a="1"/>
  <c r="O233" i="3" s="1"/>
  <c r="L89" i="3" a="1"/>
  <c r="L89" i="3" s="1"/>
  <c r="F59" i="3" a="1"/>
  <c r="F59" i="3" s="1"/>
  <c r="O240" i="3" a="1"/>
  <c r="O240" i="3" s="1"/>
  <c r="AA176" i="3" a="1"/>
  <c r="AA176" i="3" s="1"/>
  <c r="X177" i="3" a="1"/>
  <c r="X177" i="3" s="1"/>
  <c r="S179" i="3" a="1"/>
  <c r="S179" i="3" s="1"/>
  <c r="S177" i="3" a="1"/>
  <c r="S177" i="3" s="1"/>
  <c r="Q175" i="3" a="1"/>
  <c r="Q175" i="3" s="1"/>
  <c r="G90" i="3" a="1"/>
  <c r="G90" i="3" s="1"/>
  <c r="E84" i="3" a="1"/>
  <c r="E84" i="3" s="1"/>
  <c r="I60" i="3" a="1"/>
  <c r="I60" i="3" s="1"/>
  <c r="F257" i="3" a="1"/>
  <c r="F257" i="3" s="1"/>
  <c r="H255" i="3" a="1"/>
  <c r="H255" i="3" s="1"/>
  <c r="D132" i="3" a="1"/>
  <c r="D132" i="3" s="1"/>
  <c r="K256" i="3" a="1"/>
  <c r="K256" i="3" s="1"/>
  <c r="M83" i="3" a="1"/>
  <c r="M83" i="3" s="1"/>
  <c r="O86" i="3" a="1"/>
  <c r="O86" i="3" s="1"/>
  <c r="O76" i="3" a="1"/>
  <c r="O76" i="3" s="1"/>
  <c r="E77" i="3" a="1"/>
  <c r="E77" i="3" s="1"/>
  <c r="M130" i="3" a="1"/>
  <c r="M130" i="3" s="1"/>
  <c r="M245" i="3" a="1"/>
  <c r="M245" i="3" s="1"/>
  <c r="L218" i="3" a="1"/>
  <c r="L218" i="3" s="1"/>
  <c r="M85" i="3" a="1"/>
  <c r="M85" i="3" s="1"/>
  <c r="G8" i="3" a="1"/>
  <c r="G8" i="3" s="1"/>
  <c r="I230" i="3" a="1"/>
  <c r="I230" i="3" s="1"/>
  <c r="O61" i="3" a="1"/>
  <c r="O61" i="3" s="1"/>
  <c r="H248" i="3" a="1"/>
  <c r="H248" i="3" s="1"/>
  <c r="D248" i="3" a="1"/>
  <c r="D248" i="3" s="1"/>
  <c r="I237" i="3" a="1"/>
  <c r="I237" i="3" s="1"/>
  <c r="L47" i="3" a="1"/>
  <c r="L47" i="3" s="1"/>
  <c r="G47" i="3" a="1"/>
  <c r="G47" i="3" s="1"/>
  <c r="H240" i="3" a="1"/>
  <c r="H240" i="3" s="1"/>
  <c r="K225" i="3" a="1"/>
  <c r="K225" i="3" s="1"/>
  <c r="J89" i="3" a="1"/>
  <c r="J89" i="3" s="1"/>
  <c r="G210" i="3" a="1"/>
  <c r="G210" i="3" s="1"/>
  <c r="H208" i="3" a="1"/>
  <c r="H208" i="3" s="1"/>
  <c r="E89" i="3" a="1"/>
  <c r="E89" i="3" s="1"/>
  <c r="L157" i="3" a="1"/>
  <c r="L157" i="3" s="1"/>
  <c r="D257" i="3" a="1"/>
  <c r="D257" i="3" s="1"/>
  <c r="J225" i="3" a="1"/>
  <c r="J225" i="3" s="1"/>
  <c r="F86" i="3" a="1"/>
  <c r="F86" i="3" s="1"/>
  <c r="K88" i="3" a="1"/>
  <c r="K88" i="3" s="1"/>
  <c r="M238" i="3" a="1"/>
  <c r="M238" i="3" s="1"/>
  <c r="D81" i="3" a="1"/>
  <c r="D81" i="3" s="1"/>
  <c r="H55" i="3" a="1"/>
  <c r="H55" i="3" s="1"/>
  <c r="M207" i="3" a="1"/>
  <c r="M207" i="3" s="1"/>
  <c r="K128" i="3" a="1"/>
  <c r="K128" i="3" s="1"/>
  <c r="J224" i="3" a="1"/>
  <c r="J224" i="3" s="1"/>
  <c r="H58" i="3" a="1"/>
  <c r="H58" i="3" s="1"/>
  <c r="G59" i="3" a="1"/>
  <c r="G59" i="3" s="1"/>
  <c r="H244" i="3" a="1"/>
  <c r="H244" i="3" s="1"/>
  <c r="H47" i="3" a="1"/>
  <c r="H47" i="3" s="1"/>
  <c r="L84" i="3" a="1"/>
  <c r="L84" i="3" s="1"/>
  <c r="O228" i="3" a="1"/>
  <c r="O228" i="3" s="1"/>
  <c r="I165" i="3" a="1"/>
  <c r="I165" i="3" s="1"/>
  <c r="D234" i="3" a="1"/>
  <c r="D234" i="3" s="1"/>
  <c r="M125" i="3" a="1"/>
  <c r="M125" i="3" s="1"/>
  <c r="K174" i="3" a="1"/>
  <c r="K174" i="3" s="1"/>
  <c r="L227" i="3" a="1"/>
  <c r="L227" i="3" s="1"/>
  <c r="F174" i="3" a="1"/>
  <c r="F174" i="3" s="1"/>
  <c r="L173" i="3" a="1"/>
  <c r="L173" i="3" s="1"/>
  <c r="E165" i="3" a="1"/>
  <c r="E165" i="3" s="1"/>
  <c r="N239" i="3" a="1"/>
  <c r="N239" i="3" s="1"/>
  <c r="F227" i="3" a="1"/>
  <c r="F227" i="3" s="1"/>
  <c r="J55" i="3" a="1"/>
  <c r="J55" i="3" s="1"/>
  <c r="F75" i="3" a="1"/>
  <c r="F75" i="3" s="1"/>
  <c r="I88" i="3" a="1"/>
  <c r="I88" i="3" s="1"/>
  <c r="G7" i="3" a="1"/>
  <c r="G7" i="3" s="1"/>
  <c r="F235" i="3" a="1"/>
  <c r="F235" i="3" s="1"/>
  <c r="F243" i="3" a="1"/>
  <c r="F243" i="3" s="1"/>
  <c r="H85" i="3" a="1"/>
  <c r="H85" i="3" s="1"/>
  <c r="J82" i="3" a="1"/>
  <c r="J82" i="3" s="1"/>
  <c r="N130" i="3" a="1"/>
  <c r="N130" i="3" s="1"/>
  <c r="O56" i="3" a="1"/>
  <c r="O56" i="3" s="1"/>
  <c r="J10" i="3" a="1"/>
  <c r="J10" i="3" s="1"/>
  <c r="G239" i="3" a="1"/>
  <c r="G239" i="3" s="1"/>
  <c r="H81" i="3" a="1"/>
  <c r="H81" i="3" s="1"/>
  <c r="K242" i="3" a="1"/>
  <c r="K242" i="3" s="1"/>
  <c r="G243" i="3" a="1"/>
  <c r="G243" i="3" s="1"/>
  <c r="D57" i="3" a="1"/>
  <c r="D57" i="3" s="1"/>
  <c r="K230" i="3" a="1"/>
  <c r="K230" i="3" s="1"/>
  <c r="H84" i="3" a="1"/>
  <c r="H84" i="3" s="1"/>
  <c r="E53" i="3" a="1"/>
  <c r="E53" i="3" s="1"/>
  <c r="AA175" i="3" a="1"/>
  <c r="AA175" i="3" s="1"/>
  <c r="X176" i="3" a="1"/>
  <c r="X176" i="3" s="1"/>
  <c r="U180" i="3" a="1"/>
  <c r="U180" i="3" s="1"/>
  <c r="S176" i="3" a="1"/>
  <c r="S176" i="3" s="1"/>
  <c r="V178" i="3" a="1"/>
  <c r="V178" i="3" s="1"/>
  <c r="J248" i="3" a="1"/>
  <c r="J248" i="3" s="1"/>
  <c r="E248" i="3" a="1"/>
  <c r="E248" i="3" s="1"/>
  <c r="M230" i="3" a="1"/>
  <c r="M230" i="3" s="1"/>
  <c r="G54" i="3" a="1"/>
  <c r="G54" i="3" s="1"/>
  <c r="I248" i="3" a="1"/>
  <c r="I248" i="3" s="1"/>
  <c r="F246" i="3" a="1"/>
  <c r="F246" i="3" s="1"/>
  <c r="L231" i="3" a="1"/>
  <c r="L231" i="3" s="1"/>
  <c r="G244" i="3" a="1"/>
  <c r="G244" i="3" s="1"/>
  <c r="J245" i="3" a="1"/>
  <c r="J245" i="3" s="1"/>
  <c r="K10" i="3" a="1"/>
  <c r="K10" i="3" s="1"/>
  <c r="L240" i="3" a="1"/>
  <c r="L240" i="3" s="1"/>
  <c r="N232" i="3" a="1"/>
  <c r="N232" i="3" s="1"/>
  <c r="O226" i="3" a="1"/>
  <c r="O226" i="3" s="1"/>
  <c r="G77" i="3" a="1"/>
  <c r="G77" i="3" s="1"/>
  <c r="J257" i="3" a="1"/>
  <c r="J257" i="3" s="1"/>
  <c r="N81" i="3" a="1"/>
  <c r="N81" i="3" s="1"/>
  <c r="L6" i="3" a="1"/>
  <c r="L6" i="3" s="1"/>
  <c r="G124" i="3" a="1"/>
  <c r="G124" i="3" s="1"/>
  <c r="E257" i="3" a="1"/>
  <c r="E257" i="3" s="1"/>
  <c r="M90" i="3" a="1"/>
  <c r="M90" i="3" s="1"/>
  <c r="H24" i="3" a="1"/>
  <c r="H24" i="3" s="1"/>
  <c r="F207" i="3" a="1"/>
  <c r="F207" i="3" s="1"/>
  <c r="L210" i="3" a="1"/>
  <c r="L210" i="3" s="1"/>
  <c r="I23" i="3" a="1"/>
  <c r="I23" i="3" s="1"/>
  <c r="G242" i="3" a="1"/>
  <c r="G242" i="3" s="1"/>
  <c r="G236" i="3" a="1"/>
  <c r="G236" i="3" s="1"/>
  <c r="E78" i="3" a="1"/>
  <c r="E78" i="3" s="1"/>
  <c r="F67" i="3" a="1"/>
  <c r="F67" i="3" s="1"/>
  <c r="F69" i="3" s="1"/>
  <c r="F47" i="3" a="1"/>
  <c r="F47" i="3" s="1"/>
  <c r="M235" i="3" a="1"/>
  <c r="M235" i="3" s="1"/>
  <c r="L60" i="3" a="1"/>
  <c r="L60" i="3" s="1"/>
  <c r="K245" i="3" a="1"/>
  <c r="K245" i="3" s="1"/>
  <c r="D89" i="3" a="1"/>
  <c r="D89" i="3" s="1"/>
  <c r="G241" i="3" a="1"/>
  <c r="G241" i="3" s="1"/>
  <c r="I127" i="3" a="1"/>
  <c r="I127" i="3" s="1"/>
  <c r="E126" i="3" a="1"/>
  <c r="E126" i="3" s="1"/>
  <c r="J17" i="3" a="1"/>
  <c r="J17" i="3" s="1"/>
  <c r="N236" i="3" a="1"/>
  <c r="N236" i="3" s="1"/>
  <c r="D91" i="3" a="1"/>
  <c r="D91" i="3" s="1"/>
  <c r="J67" i="3" a="1"/>
  <c r="J67" i="3" s="1"/>
  <c r="J69" i="3" s="1"/>
  <c r="J240" i="3" a="1"/>
  <c r="J240" i="3" s="1"/>
  <c r="O231" i="3" a="1"/>
  <c r="O231" i="3" s="1"/>
  <c r="L83" i="3" a="1"/>
  <c r="L83" i="3" s="1"/>
  <c r="F124" i="3" a="1"/>
  <c r="F124" i="3" s="1"/>
  <c r="I208" i="3" a="1"/>
  <c r="I208" i="3" s="1"/>
  <c r="O229" i="3" a="1"/>
  <c r="O229" i="3" s="1"/>
  <c r="I58" i="3" a="1"/>
  <c r="I58" i="3" s="1"/>
  <c r="I10" i="3" a="1"/>
  <c r="I10" i="3" s="1"/>
  <c r="L91" i="3" a="1"/>
  <c r="L91" i="3" s="1"/>
  <c r="E91" i="3" a="1"/>
  <c r="E91" i="3" s="1"/>
  <c r="L224" i="3" a="1"/>
  <c r="L224" i="3" s="1"/>
  <c r="D88" i="3" a="1"/>
  <c r="D88" i="3" s="1"/>
  <c r="M75" i="3" a="1"/>
  <c r="M75" i="3" s="1"/>
  <c r="L59" i="3" a="1"/>
  <c r="L59" i="3" s="1"/>
  <c r="O166" i="3" a="1"/>
  <c r="O166" i="3" s="1"/>
  <c r="E240" i="3" a="1"/>
  <c r="E240" i="3" s="1"/>
  <c r="F208" i="3" a="1"/>
  <c r="F208" i="3" s="1"/>
  <c r="K125" i="3" a="1"/>
  <c r="K125" i="3" s="1"/>
  <c r="L235" i="3" a="1"/>
  <c r="L235" i="3" s="1"/>
  <c r="I241" i="3" a="1"/>
  <c r="I241" i="3" s="1"/>
  <c r="N225" i="3" a="1"/>
  <c r="N225" i="3" s="1"/>
  <c r="F231" i="3" a="1"/>
  <c r="F231" i="3" s="1"/>
  <c r="H74" i="3" a="1"/>
  <c r="H74" i="3" s="1"/>
  <c r="F83" i="3" a="1"/>
  <c r="F83" i="3" s="1"/>
  <c r="K243" i="3" a="1"/>
  <c r="K243" i="3" s="1"/>
  <c r="I79" i="3" a="1"/>
  <c r="I79" i="3" s="1"/>
  <c r="L130" i="3" a="1"/>
  <c r="L130" i="3" s="1"/>
  <c r="L241" i="3" a="1"/>
  <c r="L241" i="3" s="1"/>
  <c r="F60" i="3" a="1"/>
  <c r="F60" i="3" s="1"/>
  <c r="F81" i="3" a="1"/>
  <c r="F81" i="3" s="1"/>
  <c r="M248" i="3" a="1"/>
  <c r="M248" i="3" s="1"/>
  <c r="Z178" i="3" a="1"/>
  <c r="Z178" i="3" s="1"/>
  <c r="X175" i="3" a="1"/>
  <c r="X175" i="3" s="1"/>
  <c r="U177" i="3" a="1"/>
  <c r="U177" i="3" s="1"/>
  <c r="S175" i="3" a="1"/>
  <c r="S175" i="3" s="1"/>
  <c r="X179" i="3" a="1"/>
  <c r="X179" i="3" s="1"/>
  <c r="O257" i="3" a="1"/>
  <c r="O257" i="3" s="1"/>
  <c r="N256" i="3" a="1"/>
  <c r="N256" i="3" s="1"/>
  <c r="O242" i="3" a="1"/>
  <c r="O242" i="3" s="1"/>
  <c r="H229" i="3" a="1"/>
  <c r="H229" i="3" s="1"/>
  <c r="F92" i="3" a="1"/>
  <c r="F92" i="3" s="1"/>
  <c r="N90" i="3" a="1"/>
  <c r="N90" i="3" s="1"/>
  <c r="K209" i="3" a="1"/>
  <c r="K209" i="3" s="1"/>
  <c r="O256" i="3" a="1"/>
  <c r="O256" i="3" s="1"/>
  <c r="L23" i="3" a="1"/>
  <c r="L23" i="3" s="1"/>
  <c r="K7" i="3" a="1"/>
  <c r="K7" i="3" s="1"/>
  <c r="F228" i="3" a="1"/>
  <c r="F228" i="3" s="1"/>
  <c r="E174" i="3" a="1"/>
  <c r="E174" i="3" s="1"/>
  <c r="N248" i="3" a="1"/>
  <c r="N248" i="3" s="1"/>
  <c r="L236" i="3" a="1"/>
  <c r="L236" i="3" s="1"/>
  <c r="E224" i="3" a="1"/>
  <c r="E224" i="3" s="1"/>
  <c r="M53" i="3" a="1"/>
  <c r="M53" i="3" s="1"/>
  <c r="K92" i="3" a="1"/>
  <c r="K92" i="3" s="1"/>
  <c r="G172" i="3" a="1"/>
  <c r="G172" i="3" s="1"/>
  <c r="M242" i="3" a="1"/>
  <c r="M242" i="3" s="1"/>
  <c r="M55" i="3" a="1"/>
  <c r="M55" i="3" s="1"/>
  <c r="E80" i="3" a="1"/>
  <c r="E80" i="3" s="1"/>
  <c r="M67" i="3" a="1"/>
  <c r="M67" i="3" s="1"/>
  <c r="M69" i="3" s="1"/>
  <c r="D166" i="3" a="1"/>
  <c r="D166" i="3" s="1"/>
  <c r="G10" i="3" a="1"/>
  <c r="G10" i="3" s="1"/>
  <c r="G232" i="3" a="1"/>
  <c r="G232" i="3" s="1"/>
  <c r="E207" i="3" a="1"/>
  <c r="E207" i="3" s="1"/>
  <c r="L128" i="3" a="1"/>
  <c r="L128" i="3" s="1"/>
  <c r="N9" i="3" a="1"/>
  <c r="N9" i="3" s="1"/>
  <c r="I128" i="3" a="1"/>
  <c r="I128" i="3" s="1"/>
  <c r="M210" i="3" a="1"/>
  <c r="M210" i="3" s="1"/>
  <c r="G225" i="3" a="1"/>
  <c r="G225" i="3" s="1"/>
  <c r="G74" i="3" a="1"/>
  <c r="G74" i="3" s="1"/>
  <c r="J47" i="3" a="1"/>
  <c r="J47" i="3" s="1"/>
  <c r="J88" i="3" a="1"/>
  <c r="J88" i="3" s="1"/>
  <c r="L55" i="3" a="1"/>
  <c r="L55" i="3" s="1"/>
  <c r="K24" i="3" a="1"/>
  <c r="K24" i="3" s="1"/>
  <c r="O237" i="3" a="1"/>
  <c r="O237" i="3" s="1"/>
  <c r="H77" i="3" a="1"/>
  <c r="H77" i="3" s="1"/>
  <c r="J208" i="3" a="1"/>
  <c r="J208" i="3" s="1"/>
  <c r="I231" i="3" a="1"/>
  <c r="I231" i="3" s="1"/>
  <c r="I6" i="3" a="1"/>
  <c r="I6" i="3" s="1"/>
  <c r="H239" i="3" a="1"/>
  <c r="H239" i="3" s="1"/>
  <c r="I82" i="3" a="1"/>
  <c r="I82" i="3" s="1"/>
  <c r="O75" i="3" a="1"/>
  <c r="O75" i="3" s="1"/>
  <c r="M243" i="3" a="1"/>
  <c r="M243" i="3" s="1"/>
  <c r="O81" i="3" a="1"/>
  <c r="O81" i="3" s="1"/>
  <c r="E227" i="3" a="1"/>
  <c r="E227" i="3" s="1"/>
  <c r="H56" i="3" a="1"/>
  <c r="H56" i="3" s="1"/>
  <c r="D124" i="3" a="1"/>
  <c r="D124" i="3" s="1"/>
  <c r="J174" i="3" a="1"/>
  <c r="J174" i="3" s="1"/>
  <c r="G164" i="3" a="1"/>
  <c r="G164" i="3" s="1"/>
  <c r="F238" i="3" a="1"/>
  <c r="F238" i="3" s="1"/>
  <c r="H127" i="3" a="1"/>
  <c r="H127" i="3" s="1"/>
  <c r="D126" i="3" a="1"/>
  <c r="D126" i="3" s="1"/>
  <c r="F229" i="3" a="1"/>
  <c r="F229" i="3" s="1"/>
  <c r="J61" i="3" a="1"/>
  <c r="J61" i="3" s="1"/>
  <c r="H88" i="3" a="1"/>
  <c r="H88" i="3" s="1"/>
  <c r="D87" i="3" a="1"/>
  <c r="D87" i="3" s="1"/>
  <c r="O164" i="3" a="1"/>
  <c r="O164" i="3" s="1"/>
  <c r="M79" i="3" a="1"/>
  <c r="M79" i="3" s="1"/>
  <c r="N224" i="3" a="1"/>
  <c r="N224" i="3" s="1"/>
  <c r="I74" i="3" a="1"/>
  <c r="I74" i="3" s="1"/>
  <c r="N158" i="3" a="1"/>
  <c r="N158" i="3" s="1"/>
  <c r="M23" i="3" a="1"/>
  <c r="M23" i="3" s="1"/>
  <c r="I87" i="3" a="1"/>
  <c r="I87" i="3" s="1"/>
  <c r="K76" i="3" a="1"/>
  <c r="K76" i="3" s="1"/>
  <c r="L93" i="3" a="1"/>
  <c r="L93" i="3" s="1"/>
  <c r="H59" i="3" a="1"/>
  <c r="H59" i="3" s="1"/>
  <c r="H157" i="3" a="1"/>
  <c r="H157" i="3" s="1"/>
  <c r="AB179" i="3" a="1"/>
  <c r="AB179" i="3" s="1"/>
  <c r="Q179" i="3" a="1"/>
  <c r="Q179" i="3" s="1"/>
  <c r="U176" i="3" a="1"/>
  <c r="U176" i="3" s="1"/>
  <c r="T178" i="3" a="1"/>
  <c r="T178" i="3" s="1"/>
  <c r="Z180" i="3" a="1"/>
  <c r="Z180" i="3" s="1"/>
  <c r="H172" i="3" a="1"/>
  <c r="H172" i="3" s="1"/>
  <c r="O248" i="3" a="1"/>
  <c r="O248" i="3" s="1"/>
  <c r="J158" i="3" a="1"/>
  <c r="J158" i="3" s="1"/>
  <c r="H242" i="3" a="1"/>
  <c r="H242" i="3" s="1"/>
  <c r="M124" i="3" a="1"/>
  <c r="M124" i="3" s="1"/>
  <c r="K173" i="3" a="1"/>
  <c r="K173" i="3" s="1"/>
  <c r="H53" i="3" a="1"/>
  <c r="H53" i="3" s="1"/>
  <c r="H218" i="3" a="1"/>
  <c r="H218" i="3" s="1"/>
  <c r="F248" i="3" a="1"/>
  <c r="F248" i="3" s="1"/>
  <c r="M81" i="3" a="1"/>
  <c r="M81" i="3" s="1"/>
  <c r="O55" i="3" a="1"/>
  <c r="O55" i="3" s="1"/>
  <c r="J74" i="3" a="1"/>
  <c r="J74" i="3" s="1"/>
  <c r="G158" i="3" a="1"/>
  <c r="G158" i="3" s="1"/>
  <c r="H89" i="3" a="1"/>
  <c r="H89" i="3" s="1"/>
  <c r="G83" i="3" a="1"/>
  <c r="G83" i="3" s="1"/>
  <c r="K23" i="3" a="1"/>
  <c r="K23" i="3" s="1"/>
  <c r="E239" i="3" a="1"/>
  <c r="E239" i="3" s="1"/>
  <c r="D78" i="3" a="1"/>
  <c r="D78" i="3" s="1"/>
  <c r="E125" i="3" a="1"/>
  <c r="E125" i="3" s="1"/>
  <c r="O78" i="3" a="1"/>
  <c r="O78" i="3" s="1"/>
  <c r="D74" i="3" a="1"/>
  <c r="D74" i="3" s="1"/>
  <c r="N84" i="3" a="1"/>
  <c r="N84" i="3" s="1"/>
  <c r="D255" i="3" a="1"/>
  <c r="D255" i="3" s="1"/>
  <c r="E209" i="3" a="1"/>
  <c r="E209" i="3" s="1"/>
  <c r="G78" i="3" a="1"/>
  <c r="G78" i="3" s="1"/>
  <c r="G58" i="3" a="1"/>
  <c r="G58" i="3" s="1"/>
  <c r="N8" i="3" a="1"/>
  <c r="N8" i="3" s="1"/>
  <c r="F218" i="3" a="1"/>
  <c r="F218" i="3" s="1"/>
  <c r="F220" i="3" s="1"/>
  <c r="H80" i="3" a="1"/>
  <c r="H80" i="3" s="1"/>
  <c r="F80" i="3" a="1"/>
  <c r="F80" i="3" s="1"/>
  <c r="M88" i="3" a="1"/>
  <c r="M88" i="3" s="1"/>
  <c r="D241" i="3" a="1"/>
  <c r="D241" i="3" s="1"/>
  <c r="F130" i="3" a="1"/>
  <c r="F130" i="3" s="1"/>
  <c r="K208" i="3" a="1"/>
  <c r="K208" i="3" s="1"/>
  <c r="I207" i="3" a="1"/>
  <c r="I207" i="3" s="1"/>
  <c r="M227" i="3" a="1"/>
  <c r="M227" i="3" s="1"/>
  <c r="K57" i="3" a="1"/>
  <c r="K57" i="3" s="1"/>
  <c r="F157" i="3" a="1"/>
  <c r="F157" i="3" s="1"/>
  <c r="I67" i="3" a="1"/>
  <c r="I67" i="3" s="1"/>
  <c r="I69" i="3" s="1"/>
  <c r="I47" i="3" a="1"/>
  <c r="I47" i="3" s="1"/>
  <c r="H17" i="3" a="1"/>
  <c r="H17" i="3" s="1"/>
  <c r="J60" i="3" a="1"/>
  <c r="J60" i="3" s="1"/>
  <c r="E23" i="3" a="1"/>
  <c r="E23" i="3" s="1"/>
  <c r="H173" i="3" a="1"/>
  <c r="H173" i="3" s="1"/>
  <c r="E127" i="3" a="1"/>
  <c r="E127" i="3" s="1"/>
  <c r="L166" i="3" a="1"/>
  <c r="L166" i="3" s="1"/>
  <c r="J233" i="3" a="1"/>
  <c r="J233" i="3" s="1"/>
  <c r="F91" i="3" a="1"/>
  <c r="F91" i="3" s="1"/>
  <c r="M82" i="3" a="1"/>
  <c r="M82" i="3" s="1"/>
  <c r="N58" i="3" a="1"/>
  <c r="N58" i="3" s="1"/>
  <c r="E166" i="3" a="1"/>
  <c r="E166" i="3" s="1"/>
  <c r="E82" i="3" a="1"/>
  <c r="E82" i="3" s="1"/>
  <c r="E6" i="3" a="1"/>
  <c r="E6" i="3" s="1"/>
  <c r="I234" i="3" a="1"/>
  <c r="I234" i="3" s="1"/>
  <c r="I132" i="3" a="1"/>
  <c r="I132" i="3" s="1"/>
  <c r="L209" i="3" a="1"/>
  <c r="L209" i="3" s="1"/>
  <c r="H126" i="3" a="1"/>
  <c r="H126" i="3" s="1"/>
  <c r="J59" i="3" a="1"/>
  <c r="J59" i="3" s="1"/>
  <c r="E235" i="3" a="1"/>
  <c r="E235" i="3" s="1"/>
  <c r="N157" i="3" a="1"/>
  <c r="N157" i="3" s="1"/>
  <c r="J229" i="3" a="1"/>
  <c r="J229" i="3" s="1"/>
  <c r="M226" i="3" a="1"/>
  <c r="M226" i="3" s="1"/>
  <c r="M232" i="3" a="1"/>
  <c r="M232" i="3" s="1"/>
  <c r="H236" i="3" a="1"/>
  <c r="H236" i="3" s="1"/>
  <c r="J53" i="3" a="1"/>
  <c r="J53" i="3" s="1"/>
  <c r="K75" i="3" a="1"/>
  <c r="K75" i="3" s="1"/>
  <c r="G56" i="3" a="1"/>
  <c r="G56" i="3" s="1"/>
  <c r="F23" i="3" a="1"/>
  <c r="F23" i="3" s="1"/>
  <c r="F225" i="3" a="1"/>
  <c r="F225" i="3" s="1"/>
  <c r="K130" i="3" a="1"/>
  <c r="K130" i="3" s="1"/>
  <c r="I229" i="3" a="1"/>
  <c r="I229" i="3" s="1"/>
  <c r="H174" i="3" a="1"/>
  <c r="H174" i="3" s="1"/>
  <c r="Z177" i="3" a="1"/>
  <c r="Z177" i="3" s="1"/>
  <c r="S180" i="3" a="1"/>
  <c r="S180" i="3" s="1"/>
  <c r="U175" i="3" a="1"/>
  <c r="U175" i="3" s="1"/>
  <c r="V179" i="3" a="1"/>
  <c r="V179" i="3" s="1"/>
  <c r="W178" i="3" a="1"/>
  <c r="W178" i="3" s="1"/>
  <c r="G75" i="3" a="1"/>
  <c r="G75" i="3" s="1"/>
  <c r="H83" i="3" a="1"/>
  <c r="H83" i="3" s="1"/>
  <c r="D130" i="3" a="1"/>
  <c r="D130" i="3" s="1"/>
  <c r="L158" i="3" a="1"/>
  <c r="L158" i="3" s="1"/>
  <c r="J91" i="3" a="1"/>
  <c r="J91" i="3" s="1"/>
  <c r="L82" i="3" a="1"/>
  <c r="L82" i="3" s="1"/>
  <c r="H78" i="3" a="1"/>
  <c r="H78" i="3" s="1"/>
  <c r="N77" i="3" a="1"/>
  <c r="N77" i="3" s="1"/>
  <c r="K257" i="3" a="1"/>
  <c r="K257" i="3" s="1"/>
  <c r="I232" i="3" a="1"/>
  <c r="I232" i="3" s="1"/>
  <c r="D231" i="3" a="1"/>
  <c r="D231" i="3" s="1"/>
  <c r="H132" i="3" a="1"/>
  <c r="H132" i="3" s="1"/>
  <c r="G60" i="3" a="1"/>
  <c r="G60" i="3" s="1"/>
  <c r="F173" i="3" a="1"/>
  <c r="F173" i="3" s="1"/>
  <c r="O241" i="3" a="1"/>
  <c r="O241" i="3" s="1"/>
  <c r="D55" i="3" a="1"/>
  <c r="D55" i="3" s="1"/>
  <c r="K164" i="3" a="1"/>
  <c r="K164" i="3" s="1"/>
  <c r="G231" i="3" a="1"/>
  <c r="G231" i="3" s="1"/>
  <c r="J90" i="3" a="1"/>
  <c r="J90" i="3" s="1"/>
  <c r="F172" i="3" a="1"/>
  <c r="F172" i="3" s="1"/>
  <c r="J79" i="3" a="1"/>
  <c r="J79" i="3" s="1"/>
  <c r="M239" i="3" a="1"/>
  <c r="M239" i="3" s="1"/>
  <c r="G218" i="3" a="1"/>
  <c r="G218" i="3" s="1"/>
  <c r="G220" i="3" s="1"/>
  <c r="L67" i="3" a="1"/>
  <c r="L67" i="3" s="1"/>
  <c r="L69" i="3" s="1"/>
  <c r="D235" i="3" a="1"/>
  <c r="D235" i="3" s="1"/>
  <c r="H234" i="3" a="1"/>
  <c r="H234" i="3" s="1"/>
  <c r="O93" i="3" a="1"/>
  <c r="O93" i="3" s="1"/>
  <c r="F210" i="3" a="1"/>
  <c r="F210" i="3" s="1"/>
  <c r="G255" i="3" a="1"/>
  <c r="G255" i="3" s="1"/>
  <c r="I93" i="3" a="1"/>
  <c r="I93" i="3" s="1"/>
  <c r="D125" i="3" a="1"/>
  <c r="D125" i="3" s="1"/>
  <c r="K207" i="3" a="1"/>
  <c r="K207" i="3" s="1"/>
  <c r="F164" i="3" a="1"/>
  <c r="F164" i="3" s="1"/>
  <c r="F230" i="3" a="1"/>
  <c r="F230" i="3" s="1"/>
  <c r="L80" i="3" a="1"/>
  <c r="L80" i="3" s="1"/>
  <c r="K218" i="3" a="1"/>
  <c r="K218" i="3" s="1"/>
  <c r="K220" i="3" s="1"/>
  <c r="L239" i="3" a="1"/>
  <c r="L239" i="3" s="1"/>
  <c r="E231" i="3" a="1"/>
  <c r="E231" i="3" s="1"/>
  <c r="J58" i="3" a="1"/>
  <c r="J58" i="3" s="1"/>
  <c r="I257" i="3" a="1"/>
  <c r="I257" i="3" s="1"/>
  <c r="H209" i="3" a="1"/>
  <c r="H209" i="3" s="1"/>
  <c r="O230" i="3" a="1"/>
  <c r="O230" i="3" s="1"/>
  <c r="N93" i="3" a="1"/>
  <c r="N93" i="3" s="1"/>
  <c r="K54" i="3" a="1"/>
  <c r="K54" i="3" s="1"/>
  <c r="G82" i="3" a="1"/>
  <c r="G82" i="3" s="1"/>
  <c r="M87" i="3" a="1"/>
  <c r="M87" i="3" s="1"/>
  <c r="G57" i="3" a="1"/>
  <c r="G57" i="3" s="1"/>
  <c r="F8" i="3" a="1"/>
  <c r="F8" i="3" s="1"/>
  <c r="L164" i="3" a="1"/>
  <c r="L164" i="3" s="1"/>
  <c r="K238" i="3" a="1"/>
  <c r="K238" i="3" s="1"/>
  <c r="F128" i="3" a="1"/>
  <c r="F128" i="3" s="1"/>
  <c r="O126" i="3" a="1"/>
  <c r="O126" i="3" s="1"/>
  <c r="H226" i="3" a="1"/>
  <c r="H226" i="3" s="1"/>
  <c r="O59" i="3" a="1"/>
  <c r="O59" i="3" s="1"/>
  <c r="I126" i="3" a="1"/>
  <c r="I126" i="3" s="1"/>
  <c r="E234" i="3" a="1"/>
  <c r="E234" i="3" s="1"/>
  <c r="F10" i="3" a="1"/>
  <c r="F10" i="3" s="1"/>
  <c r="G227" i="3" a="1"/>
  <c r="G227" i="3" s="1"/>
  <c r="N86" i="3" a="1"/>
  <c r="N86" i="3" s="1"/>
  <c r="H82" i="3" a="1"/>
  <c r="H82" i="3" s="1"/>
  <c r="E9" i="3" a="1"/>
  <c r="E9" i="3" s="1"/>
  <c r="O225" i="3" a="1"/>
  <c r="O225" i="3" s="1"/>
  <c r="O157" i="3" a="1"/>
  <c r="O157" i="3" s="1"/>
  <c r="N78" i="3" a="1"/>
  <c r="N78" i="3" s="1"/>
  <c r="M158" i="3" a="1"/>
  <c r="M158" i="3" s="1"/>
  <c r="M160" i="3" s="1"/>
  <c r="O91" i="3" a="1"/>
  <c r="O91" i="3" s="1"/>
  <c r="H224" i="3" a="1"/>
  <c r="H224" i="3" s="1"/>
  <c r="L165" i="3" a="1"/>
  <c r="L165" i="3" s="1"/>
  <c r="Z176" i="3" a="1"/>
  <c r="Z176" i="3" s="1"/>
  <c r="W177" i="3" a="1"/>
  <c r="W177" i="3" s="1"/>
  <c r="R178" i="3" a="1"/>
  <c r="R178" i="3" s="1"/>
  <c r="X180" i="3" a="1"/>
  <c r="X180" i="3" s="1"/>
  <c r="Y179" i="3" a="1"/>
  <c r="Y179" i="3" s="1"/>
  <c r="L125" i="3" a="1"/>
  <c r="L125" i="3" s="1"/>
  <c r="H124" i="3" a="1"/>
  <c r="H124" i="3" s="1"/>
  <c r="N230" i="3" a="1"/>
  <c r="N230" i="3" s="1"/>
  <c r="F132" i="3" a="1"/>
  <c r="F132" i="3" s="1"/>
  <c r="N174" i="3" a="1"/>
  <c r="N174" i="3" s="1"/>
  <c r="K166" i="3" a="1"/>
  <c r="K166" i="3" s="1"/>
  <c r="J237" i="3" a="1"/>
  <c r="J237" i="3" s="1"/>
  <c r="N245" i="3" a="1"/>
  <c r="N245" i="3" s="1"/>
  <c r="H245" i="3" a="1"/>
  <c r="H245" i="3" s="1"/>
  <c r="D6" i="3" a="1"/>
  <c r="D6" i="3" s="1"/>
  <c r="H6" i="3" a="1"/>
  <c r="H6" i="3" s="1"/>
  <c r="K229" i="3" a="1"/>
  <c r="K229" i="3" s="1"/>
  <c r="F125" i="3" a="1"/>
  <c r="F125" i="3" s="1"/>
  <c r="M84" i="3" a="1"/>
  <c r="M84" i="3" s="1"/>
  <c r="H158" i="3" a="1"/>
  <c r="H158" i="3" s="1"/>
  <c r="E76" i="3" a="1"/>
  <c r="E76" i="3" s="1"/>
  <c r="M60" i="3" a="1"/>
  <c r="M60" i="3" s="1"/>
  <c r="M6" i="3" a="1"/>
  <c r="M6" i="3" s="1"/>
  <c r="H210" i="3" a="1"/>
  <c r="H210" i="3" s="1"/>
  <c r="K84" i="3" a="1"/>
  <c r="K84" i="3" s="1"/>
  <c r="F165" i="3" a="1"/>
  <c r="F165" i="3" s="1"/>
  <c r="N207" i="3" a="1"/>
  <c r="N207" i="3" s="1"/>
  <c r="G208" i="3" a="1"/>
  <c r="G208" i="3" s="1"/>
  <c r="D9" i="3" a="1"/>
  <c r="D9" i="3" s="1"/>
  <c r="E10" i="3" a="1"/>
  <c r="E10" i="3" s="1"/>
  <c r="O232" i="3" a="1"/>
  <c r="O232" i="3" s="1"/>
  <c r="K132" i="3" a="1"/>
  <c r="K132" i="3" s="1"/>
  <c r="N244" i="3" a="1"/>
  <c r="N244" i="3" s="1"/>
  <c r="G245" i="3" a="1"/>
  <c r="G245" i="3" s="1"/>
  <c r="D238" i="3" a="1"/>
  <c r="D238" i="3" s="1"/>
  <c r="F88" i="3" a="1"/>
  <c r="F88" i="3" s="1"/>
  <c r="E54" i="3" a="1"/>
  <c r="E54" i="3" s="1"/>
  <c r="N228" i="3" a="1"/>
  <c r="N228" i="3" s="1"/>
  <c r="E210" i="3" a="1"/>
  <c r="E210" i="3" s="1"/>
  <c r="L230" i="3" a="1"/>
  <c r="L230" i="3" s="1"/>
  <c r="D85" i="3" a="1"/>
  <c r="D85" i="3" s="1"/>
  <c r="L228" i="3" a="1"/>
  <c r="L228" i="3" s="1"/>
  <c r="M91" i="3" a="1"/>
  <c r="M91" i="3" s="1"/>
  <c r="D246" i="3" a="1"/>
  <c r="D246" i="3" s="1"/>
  <c r="D218" i="3" a="1"/>
  <c r="D218" i="3" s="1"/>
  <c r="D220" i="3" s="1"/>
  <c r="M76" i="3" a="1"/>
  <c r="M76" i="3" s="1"/>
  <c r="D243" i="3" a="1"/>
  <c r="D243" i="3" s="1"/>
  <c r="O236" i="3" a="1"/>
  <c r="O236" i="3" s="1"/>
  <c r="D233" i="3" a="1"/>
  <c r="D233" i="3" s="1"/>
  <c r="J127" i="3" a="1"/>
  <c r="J127" i="3" s="1"/>
  <c r="F126" i="3" a="1"/>
  <c r="F126" i="3" s="1"/>
  <c r="D92" i="3" a="1"/>
  <c r="D92" i="3" s="1"/>
  <c r="N56" i="3" a="1"/>
  <c r="N56" i="3" s="1"/>
  <c r="G23" i="3" a="1"/>
  <c r="G23" i="3" s="1"/>
  <c r="E87" i="3" a="1"/>
  <c r="E87" i="3" s="1"/>
  <c r="E47" i="3" a="1"/>
  <c r="E47" i="3" s="1"/>
  <c r="O243" i="3" a="1"/>
  <c r="O243" i="3" s="1"/>
  <c r="L233" i="3" a="1"/>
  <c r="L233" i="3" s="1"/>
  <c r="D86" i="3" a="1"/>
  <c r="D86" i="3" s="1"/>
  <c r="E164" i="3" a="1"/>
  <c r="E164" i="3" s="1"/>
  <c r="N132" i="3" a="1"/>
  <c r="N132" i="3" s="1"/>
  <c r="L248" i="3" a="1"/>
  <c r="L248" i="3" s="1"/>
  <c r="N173" i="3" a="1"/>
  <c r="N173" i="3" s="1"/>
  <c r="O234" i="3" a="1"/>
  <c r="O234" i="3" s="1"/>
  <c r="E157" i="3" a="1"/>
  <c r="E157" i="3" s="1"/>
  <c r="E160" i="3" s="1"/>
  <c r="D226" i="3" a="1"/>
  <c r="D226" i="3" s="1"/>
  <c r="E226" i="3" a="1"/>
  <c r="E226" i="3" s="1"/>
  <c r="K234" i="3" a="1"/>
  <c r="K234" i="3" s="1"/>
  <c r="K81" i="3" a="1"/>
  <c r="K81" i="3" s="1"/>
  <c r="H235" i="3" a="1"/>
  <c r="H235" i="3" s="1"/>
  <c r="O208" i="3" a="1"/>
  <c r="O208" i="3" s="1"/>
  <c r="D24" i="3" a="1"/>
  <c r="D24" i="3" s="1"/>
  <c r="N164" i="3" a="1"/>
  <c r="N164" i="3" s="1"/>
  <c r="N168" i="3" s="1"/>
  <c r="J128" i="3" a="1"/>
  <c r="J128" i="3" s="1"/>
  <c r="F77" i="3" a="1"/>
  <c r="F77" i="3" s="1"/>
  <c r="Z175" i="3" a="1"/>
  <c r="Z175" i="3" s="1"/>
  <c r="W176" i="3" a="1"/>
  <c r="W176" i="3" s="1"/>
  <c r="T179" i="3" a="1"/>
  <c r="T179" i="3" s="1"/>
  <c r="R177" i="3" a="1"/>
  <c r="R177" i="3" s="1"/>
  <c r="AA180" i="3" a="1"/>
  <c r="AA180" i="3" s="1"/>
  <c r="E92" i="3" a="1"/>
  <c r="E92" i="3" s="1"/>
  <c r="K87" i="3" a="1"/>
  <c r="K87" i="3" s="1"/>
  <c r="D8" i="3" a="1"/>
  <c r="D8" i="3" s="1"/>
  <c r="M237" i="3" a="1"/>
  <c r="M237" i="3" s="1"/>
  <c r="E75" i="3" a="1"/>
  <c r="E75" i="3" s="1"/>
  <c r="F61" i="3" a="1"/>
  <c r="F61" i="3" s="1"/>
  <c r="M10" i="3" a="1"/>
  <c r="M10" i="3" s="1"/>
  <c r="I256" i="3" a="1"/>
  <c r="I256" i="3" s="1"/>
  <c r="K210" i="3" a="1"/>
  <c r="K210" i="3" s="1"/>
  <c r="O74" i="3" a="1"/>
  <c r="O74" i="3" s="1"/>
  <c r="F85" i="3" a="1"/>
  <c r="F85" i="3" s="1"/>
  <c r="I228" i="3" a="1"/>
  <c r="I228" i="3" s="1"/>
  <c r="L75" i="3" a="1"/>
  <c r="L75" i="3" s="1"/>
  <c r="E173" i="3" a="1"/>
  <c r="E173" i="3" s="1"/>
  <c r="L81" i="3" a="1"/>
  <c r="L81" i="3" s="1"/>
  <c r="O238" i="3" a="1"/>
  <c r="O238" i="3" s="1"/>
  <c r="D232" i="3" a="1"/>
  <c r="D232" i="3" s="1"/>
  <c r="O158" i="3" a="1"/>
  <c r="O158" i="3" s="1"/>
  <c r="G67" i="3" a="1"/>
  <c r="G67" i="3" s="1"/>
  <c r="G69" i="3" s="1"/>
  <c r="N67" i="3" a="1"/>
  <c r="N67" i="3" s="1"/>
  <c r="N69" i="3" s="1"/>
  <c r="J239" i="3" a="1"/>
  <c r="J239" i="3" s="1"/>
  <c r="N59" i="3" a="1"/>
  <c r="N59" i="3" s="1"/>
  <c r="D244" i="3" a="1"/>
  <c r="D244" i="3" s="1"/>
  <c r="O47" i="3" a="1"/>
  <c r="O47" i="3" s="1"/>
  <c r="O49" i="3" s="1"/>
  <c r="M172" i="3" a="1"/>
  <c r="M172" i="3" s="1"/>
  <c r="K255" i="3" a="1"/>
  <c r="K255" i="3" s="1"/>
  <c r="D229" i="3" a="1"/>
  <c r="D229" i="3" s="1"/>
  <c r="O165" i="3" a="1"/>
  <c r="O165" i="3" s="1"/>
  <c r="J209" i="3" a="1"/>
  <c r="J209" i="3" s="1"/>
  <c r="J207" i="3" a="1"/>
  <c r="J207" i="3" s="1"/>
  <c r="O89" i="3" a="1"/>
  <c r="O89" i="3" s="1"/>
  <c r="O85" i="3" a="1"/>
  <c r="O85" i="3" s="1"/>
  <c r="O67" i="3" a="1"/>
  <c r="O67" i="3" s="1"/>
  <c r="O69" i="3" s="1"/>
  <c r="M59" i="3" a="1"/>
  <c r="M59" i="3" s="1"/>
  <c r="J238" i="3" a="1"/>
  <c r="J238" i="3" s="1"/>
  <c r="N125" i="3" a="1"/>
  <c r="N125" i="3" s="1"/>
  <c r="G209" i="3" a="1"/>
  <c r="G209" i="3" s="1"/>
  <c r="E229" i="3" a="1"/>
  <c r="E229" i="3" s="1"/>
  <c r="N85" i="3" a="1"/>
  <c r="N85" i="3" s="1"/>
  <c r="N26" i="3" s="1"/>
  <c r="M24" i="3" a="1"/>
  <c r="M24" i="3" s="1"/>
  <c r="M26" i="3" s="1"/>
  <c r="M8" i="3" a="1"/>
  <c r="M8" i="3" s="1"/>
  <c r="H75" i="3" a="1"/>
  <c r="H75" i="3" s="1"/>
  <c r="I83" i="3" a="1"/>
  <c r="I83" i="3" s="1"/>
  <c r="I240" i="3" a="1"/>
  <c r="I240" i="3" s="1"/>
  <c r="D224" i="3" a="1"/>
  <c r="D224" i="3" s="1"/>
  <c r="I92" i="3" a="1"/>
  <c r="I92" i="3" s="1"/>
  <c r="O53" i="3" a="1"/>
  <c r="O53" i="3" s="1"/>
  <c r="G127" i="3" a="1"/>
  <c r="G127" i="3" s="1"/>
  <c r="F233" i="3" a="1"/>
  <c r="F233" i="3" s="1"/>
  <c r="H8" i="3" a="1"/>
  <c r="H8" i="3" s="1"/>
  <c r="D128" i="3" a="1"/>
  <c r="D128" i="3" s="1"/>
  <c r="F57" i="3" a="1"/>
  <c r="F57" i="3" s="1"/>
  <c r="G234" i="3" a="1"/>
  <c r="G234" i="3" s="1"/>
  <c r="D227" i="3" a="1"/>
  <c r="D227" i="3" s="1"/>
  <c r="M164" i="3" a="1"/>
  <c r="M164" i="3" s="1"/>
  <c r="M168" i="3" s="1"/>
  <c r="G76" i="3" a="1"/>
  <c r="G76" i="3" s="1"/>
  <c r="I84" i="3" a="1"/>
  <c r="I84" i="3" s="1"/>
  <c r="N7" i="3" a="1"/>
  <c r="N7" i="3" s="1"/>
  <c r="K93" i="3" a="1"/>
  <c r="K93" i="3" s="1"/>
  <c r="D225" i="3" a="1"/>
  <c r="D225" i="3" s="1"/>
  <c r="G157" i="3" a="1"/>
  <c r="G157" i="3" s="1"/>
  <c r="H207" i="3" a="1"/>
  <c r="H207" i="3" s="1"/>
  <c r="I54" i="3" a="1"/>
  <c r="I54" i="3" s="1"/>
  <c r="I63" i="3" s="1"/>
  <c r="H76" i="3" a="1"/>
  <c r="H76" i="3" s="1"/>
  <c r="AA178" i="3" a="1"/>
  <c r="AA178" i="3" s="1"/>
  <c r="W175" i="3" a="1"/>
  <c r="W175" i="3" s="1"/>
  <c r="V180" i="3" a="1"/>
  <c r="V180" i="3" s="1"/>
  <c r="R176" i="3" a="1"/>
  <c r="R176" i="3" s="1"/>
  <c r="X178" i="3" a="1"/>
  <c r="X178" i="3" s="1"/>
  <c r="L124" i="3" a="1"/>
  <c r="L124" i="3" s="1"/>
  <c r="J236" i="3" a="1"/>
  <c r="J236" i="3" s="1"/>
  <c r="K124" i="3" a="1"/>
  <c r="K124" i="3" s="1"/>
  <c r="E86" i="3" a="1"/>
  <c r="E86" i="3" s="1"/>
  <c r="N55" i="3" a="1"/>
  <c r="N55" i="3" s="1"/>
  <c r="K246" i="3" a="1"/>
  <c r="K246" i="3" s="1"/>
  <c r="J244" i="3" a="1"/>
  <c r="J244" i="3" s="1"/>
  <c r="M132" i="3" a="1"/>
  <c r="M132" i="3" s="1"/>
  <c r="O79" i="3" a="1"/>
  <c r="O79" i="3" s="1"/>
  <c r="D53" i="3" a="1"/>
  <c r="D53" i="3" s="1"/>
  <c r="N255" i="3" a="1"/>
  <c r="N255" i="3" s="1"/>
  <c r="I91" i="3" a="1"/>
  <c r="I91" i="3" s="1"/>
  <c r="N88" i="3" a="1"/>
  <c r="N88" i="3" s="1"/>
  <c r="I24" i="3" a="1"/>
  <c r="I24" i="3" s="1"/>
  <c r="I26" i="3" s="1"/>
  <c r="J6" i="3" a="1"/>
  <c r="J6" i="3" s="1"/>
  <c r="I81" i="3" a="1"/>
  <c r="I81" i="3" s="1"/>
  <c r="D208" i="3" a="1"/>
  <c r="D208" i="3" s="1"/>
  <c r="I255" i="3" a="1"/>
  <c r="I255" i="3" s="1"/>
  <c r="I17" i="3" a="1"/>
  <c r="I17" i="3" s="1"/>
  <c r="K224" i="3" a="1"/>
  <c r="K224" i="3" s="1"/>
  <c r="L255" i="3" a="1"/>
  <c r="L255" i="3" s="1"/>
  <c r="D256" i="3" a="1"/>
  <c r="D256" i="3" s="1"/>
  <c r="K77" i="3" a="1"/>
  <c r="K77" i="3" s="1"/>
  <c r="M225" i="3" a="1"/>
  <c r="M225" i="3" s="1"/>
  <c r="F56" i="3" a="1"/>
  <c r="F56" i="3" s="1"/>
  <c r="L90" i="3" a="1"/>
  <c r="L90" i="3" s="1"/>
  <c r="O218" i="3" a="1"/>
  <c r="O218" i="3" s="1"/>
  <c r="D7" i="3" a="1"/>
  <c r="D7" i="3" s="1"/>
  <c r="H57" i="3" a="1"/>
  <c r="H57" i="3" s="1"/>
  <c r="E88" i="3" a="1"/>
  <c r="E88" i="3" s="1"/>
  <c r="K236" i="3" a="1"/>
  <c r="K236" i="3" s="1"/>
  <c r="G130" i="3" a="1"/>
  <c r="G130" i="3" s="1"/>
  <c r="J255" i="3" a="1"/>
  <c r="J255" i="3" s="1"/>
  <c r="I226" i="3" a="1"/>
  <c r="I226" i="3" s="1"/>
  <c r="O77" i="3" a="1"/>
  <c r="O77" i="3" s="1"/>
  <c r="H86" i="3" a="1"/>
  <c r="H86" i="3" s="1"/>
  <c r="N87" i="3" a="1"/>
  <c r="N87" i="3" s="1"/>
  <c r="N242" i="3" a="1"/>
  <c r="N242" i="3" s="1"/>
  <c r="O132" i="3" a="1"/>
  <c r="O132" i="3" s="1"/>
  <c r="L57" i="3" a="1"/>
  <c r="L57" i="3" s="1"/>
  <c r="L54" i="3" a="1"/>
  <c r="L54" i="3" s="1"/>
  <c r="N124" i="3" a="1"/>
  <c r="N124" i="3" s="1"/>
  <c r="I124" i="3" a="1"/>
  <c r="I124" i="3" s="1"/>
  <c r="G24" i="3" a="1"/>
  <c r="G24" i="3" s="1"/>
  <c r="G165" i="3" a="1"/>
  <c r="G165" i="3" s="1"/>
  <c r="I238" i="3" a="1"/>
  <c r="I238" i="3" s="1"/>
  <c r="J210" i="3" a="1"/>
  <c r="J210" i="3" s="1"/>
  <c r="E24" i="3" a="1"/>
  <c r="E24" i="3" s="1"/>
  <c r="E26" i="3" s="1"/>
  <c r="E130" i="3" a="1"/>
  <c r="E130" i="3" s="1"/>
  <c r="O83" i="3" a="1"/>
  <c r="O83" i="3" s="1"/>
  <c r="E8" i="3" a="1"/>
  <c r="E8" i="3" s="1"/>
  <c r="N240" i="3" a="1"/>
  <c r="N240" i="3" s="1"/>
  <c r="N57" i="3" a="1"/>
  <c r="N57" i="3" s="1"/>
  <c r="M246" i="3" a="1"/>
  <c r="M246" i="3" s="1"/>
  <c r="J124" i="3" a="1"/>
  <c r="J124" i="3" s="1"/>
  <c r="E74" i="3" a="1"/>
  <c r="E74" i="3" s="1"/>
  <c r="K237" i="3" a="1"/>
  <c r="K237" i="3" s="1"/>
  <c r="E225" i="3" a="1"/>
  <c r="E225" i="3" s="1"/>
  <c r="N61" i="3" a="1"/>
  <c r="N61" i="3" s="1"/>
  <c r="E232" i="3" a="1"/>
  <c r="E232" i="3" s="1"/>
  <c r="L53" i="3" a="1"/>
  <c r="L53" i="3" s="1"/>
  <c r="G207" i="3" a="1"/>
  <c r="G207" i="3" s="1"/>
  <c r="E81" i="3" a="1"/>
  <c r="E81" i="3" s="1"/>
  <c r="D56" i="3" a="1"/>
  <c r="D56" i="3" s="1"/>
  <c r="O125" i="3" a="1"/>
  <c r="O125" i="3" s="1"/>
  <c r="M61" i="3" a="1"/>
  <c r="M61" i="3" s="1"/>
  <c r="I9" i="3" a="1"/>
  <c r="I9" i="3" s="1"/>
  <c r="G235" i="3" a="1"/>
  <c r="G235" i="3" s="1"/>
  <c r="V228" i="3" a="1"/>
  <c r="V228" i="3" s="1"/>
  <c r="G80" i="3" a="1"/>
  <c r="G80" i="3" s="1"/>
  <c r="D77" i="3" a="1"/>
  <c r="D77" i="3" s="1"/>
  <c r="H227" i="3" a="1"/>
  <c r="H227" i="3" s="1"/>
  <c r="M56" i="3" a="1"/>
  <c r="M56" i="3" s="1"/>
  <c r="N241" i="3" a="1"/>
  <c r="N241" i="3" s="1"/>
  <c r="L78" i="3" a="1"/>
  <c r="L78" i="3" s="1"/>
  <c r="K226" i="3" a="1"/>
  <c r="K226" i="3" s="1"/>
  <c r="S236" i="3" a="1"/>
  <c r="S236" i="3" s="1"/>
  <c r="I75" i="3" a="1"/>
  <c r="I75" i="3" s="1"/>
  <c r="J230" i="3" a="1"/>
  <c r="J230" i="3" s="1"/>
  <c r="F79" i="3" a="1"/>
  <c r="F79" i="3" s="1"/>
  <c r="Z234" i="3" a="1"/>
  <c r="Z234" i="3" s="1"/>
  <c r="L172" i="3" a="1"/>
  <c r="L172" i="3" s="1"/>
  <c r="J9" i="3" a="1"/>
  <c r="J9" i="3" s="1"/>
  <c r="K78" i="3" a="1"/>
  <c r="K78" i="3" s="1"/>
  <c r="L127" i="3" a="1"/>
  <c r="L127" i="3" s="1"/>
  <c r="F245" i="3" a="1"/>
  <c r="F245" i="3" s="1"/>
  <c r="E17" i="3" a="1"/>
  <c r="E17" i="3" s="1"/>
  <c r="E19" i="3" s="1"/>
  <c r="J7" i="3" a="1"/>
  <c r="J7" i="3" s="1"/>
  <c r="G79" i="3" a="1"/>
  <c r="G79" i="3" s="1"/>
  <c r="O24" i="3" a="1"/>
  <c r="O24" i="3" s="1"/>
  <c r="J76" i="3" a="1"/>
  <c r="J76" i="3" s="1"/>
  <c r="K61" i="3" a="1"/>
  <c r="K61" i="3" s="1"/>
  <c r="M224" i="3" a="1"/>
  <c r="M224" i="3" s="1"/>
  <c r="N234" i="3" a="1"/>
  <c r="N234" i="3" s="1"/>
  <c r="I76" i="3" a="1"/>
  <c r="I76" i="3" s="1"/>
  <c r="E61" i="3" a="1"/>
  <c r="E61" i="3" s="1"/>
  <c r="I210" i="3" a="1"/>
  <c r="I210" i="3" s="1"/>
  <c r="J26" i="3"/>
  <c r="H26" i="3"/>
  <c r="F19" i="3"/>
  <c r="L19" i="3"/>
  <c r="L26" i="3"/>
  <c r="L220" i="3"/>
  <c r="K160" i="3"/>
  <c r="D160" i="3"/>
  <c r="F160" i="3"/>
  <c r="J19" i="3"/>
  <c r="J168" i="3"/>
  <c r="H220" i="3"/>
  <c r="M220" i="3"/>
  <c r="H168" i="3"/>
  <c r="I168" i="3"/>
  <c r="I160" i="3"/>
  <c r="R240" i="3" a="1"/>
  <c r="R240" i="3" s="1"/>
  <c r="X232" i="3" a="1"/>
  <c r="X232" i="3" s="1"/>
  <c r="Q226" i="3" a="1"/>
  <c r="Q226" i="3" s="1"/>
  <c r="Q241" i="3" a="1"/>
  <c r="Q241" i="3" s="1"/>
  <c r="Q243" i="3" a="1"/>
  <c r="Q243" i="3" s="1"/>
  <c r="S226" i="3" a="1"/>
  <c r="S226" i="3" s="1"/>
  <c r="X236" i="3" a="1"/>
  <c r="X236" i="3" s="1"/>
  <c r="T242" i="3" a="1"/>
  <c r="T242" i="3" s="1"/>
  <c r="X234" i="3" a="1"/>
  <c r="X234" i="3" s="1"/>
  <c r="X238" i="3" a="1"/>
  <c r="X238" i="3" s="1"/>
  <c r="Q225" i="3" a="1"/>
  <c r="Q225" i="3" s="1"/>
  <c r="T226" i="3" a="1"/>
  <c r="T226" i="3" s="1"/>
  <c r="U231" i="3" a="1"/>
  <c r="U231" i="3" s="1"/>
  <c r="AB237" i="3" a="1"/>
  <c r="AB237" i="3" s="1"/>
  <c r="T230" i="3" a="1"/>
  <c r="T230" i="3" s="1"/>
  <c r="V239" i="3" a="1"/>
  <c r="V239" i="3" s="1"/>
  <c r="T239" i="3" a="1"/>
  <c r="T239" i="3" s="1"/>
  <c r="R224" i="3" a="1"/>
  <c r="R224" i="3" s="1"/>
  <c r="AB224" i="3" a="1"/>
  <c r="AB224" i="3" s="1"/>
  <c r="Z235" i="3" a="1"/>
  <c r="Z235" i="3" s="1"/>
  <c r="Q233" i="3" a="1"/>
  <c r="Q233" i="3" s="1"/>
  <c r="R226" i="3" a="1"/>
  <c r="R226" i="3" s="1"/>
  <c r="R228" i="3" a="1"/>
  <c r="R228" i="3" s="1"/>
  <c r="Y229" i="3" a="1"/>
  <c r="Y229" i="3" s="1"/>
  <c r="AA239" i="3" a="1"/>
  <c r="AA239" i="3" s="1"/>
  <c r="R231" i="3" a="1"/>
  <c r="R231" i="3" s="1"/>
  <c r="V229" i="3" a="1"/>
  <c r="V229" i="3" s="1"/>
  <c r="Y224" i="3" a="1"/>
  <c r="Y224" i="3" s="1"/>
  <c r="Q228" i="3" a="1"/>
  <c r="Q228" i="3" s="1"/>
  <c r="Z243" i="3" a="1"/>
  <c r="Z243" i="3" s="1"/>
  <c r="AA235" i="3" a="1"/>
  <c r="AA235" i="3" s="1"/>
  <c r="AB229" i="3" a="1"/>
  <c r="AB229" i="3" s="1"/>
  <c r="AB236" i="3" a="1"/>
  <c r="AB236" i="3" s="1"/>
  <c r="Z226" i="3" a="1"/>
  <c r="Z226" i="3" s="1"/>
  <c r="Y228" i="3" a="1"/>
  <c r="Y228" i="3" s="1"/>
  <c r="U230" i="3" a="1"/>
  <c r="U230" i="3" s="1"/>
  <c r="Y240" i="3" a="1"/>
  <c r="Y240" i="3" s="1"/>
  <c r="Y234" i="3" a="1"/>
  <c r="Y234" i="3" s="1"/>
  <c r="S243" i="3" a="1"/>
  <c r="S243" i="3" s="1"/>
  <c r="T233" i="3" a="1"/>
  <c r="T233" i="3" s="1"/>
  <c r="AB230" i="3" a="1"/>
  <c r="AB230" i="3" s="1"/>
  <c r="T231" i="3" a="1"/>
  <c r="T231" i="3" s="1"/>
  <c r="W227" i="3" a="1"/>
  <c r="W227" i="3" s="1"/>
  <c r="T235" i="3" a="1"/>
  <c r="T235" i="3" s="1"/>
  <c r="W234" i="3" a="1"/>
  <c r="W234" i="3" s="1"/>
  <c r="AA231" i="3" a="1"/>
  <c r="AA231" i="3" s="1"/>
  <c r="S230" i="3" a="1"/>
  <c r="S230" i="3" s="1"/>
  <c r="U228" i="3" a="1"/>
  <c r="U228" i="3" s="1"/>
  <c r="Z240" i="3" a="1"/>
  <c r="Z240" i="3" s="1"/>
  <c r="Y233" i="3" a="1"/>
  <c r="Y233" i="3" s="1"/>
  <c r="U241" i="3" a="1"/>
  <c r="U241" i="3" s="1"/>
  <c r="Y210" i="3" a="1"/>
  <c r="Y210" i="3" s="1"/>
  <c r="R234" i="3" a="1"/>
  <c r="R234" i="3" s="1"/>
  <c r="W236" i="3" a="1"/>
  <c r="W236" i="3" s="1"/>
  <c r="AB226" i="3" a="1"/>
  <c r="AB226" i="3" s="1"/>
  <c r="Q237" i="3" a="1"/>
  <c r="Q237" i="3" s="1"/>
  <c r="Z225" i="3" a="1"/>
  <c r="Z225" i="3" s="1"/>
  <c r="R233" i="3" a="1"/>
  <c r="R233" i="3" s="1"/>
  <c r="R229" i="3" a="1"/>
  <c r="R229" i="3" s="1"/>
  <c r="AB241" i="3" a="1"/>
  <c r="AB241" i="3" s="1"/>
  <c r="T227" i="3" a="1"/>
  <c r="T227" i="3" s="1"/>
  <c r="R236" i="3" a="1"/>
  <c r="R236" i="3" s="1"/>
  <c r="S237" i="3" a="1"/>
  <c r="S237" i="3" s="1"/>
  <c r="W231" i="3" a="1"/>
  <c r="W231" i="3" s="1"/>
  <c r="W242" i="3" a="1"/>
  <c r="W242" i="3" s="1"/>
  <c r="Z241" i="3" a="1"/>
  <c r="Z241" i="3" s="1"/>
  <c r="V238" i="3" a="1"/>
  <c r="V238" i="3" s="1"/>
  <c r="Z237" i="3" a="1"/>
  <c r="Z237" i="3" s="1"/>
  <c r="S231" i="3" a="1"/>
  <c r="S231" i="3" s="1"/>
  <c r="V227" i="3" a="1"/>
  <c r="V227" i="3" s="1"/>
  <c r="Y237" i="3" a="1"/>
  <c r="Y237" i="3" s="1"/>
  <c r="Q224" i="3" a="1"/>
  <c r="Q224" i="3" s="1"/>
  <c r="X241" i="3" a="1"/>
  <c r="X241" i="3" s="1"/>
  <c r="V240" i="3" a="1"/>
  <c r="V240" i="3" s="1"/>
  <c r="AB225" i="3" a="1"/>
  <c r="AB225" i="3" s="1"/>
  <c r="V226" i="3" a="1"/>
  <c r="V226" i="3" s="1"/>
  <c r="W225" i="3" a="1"/>
  <c r="W225" i="3" s="1"/>
  <c r="U242" i="3" a="1"/>
  <c r="U242" i="3" s="1"/>
  <c r="W241" i="3" a="1"/>
  <c r="W241" i="3" s="1"/>
  <c r="U236" i="3" a="1"/>
  <c r="U236" i="3" s="1"/>
  <c r="W226" i="3" a="1"/>
  <c r="W226" i="3" s="1"/>
  <c r="U233" i="3" a="1"/>
  <c r="U233" i="3" s="1"/>
  <c r="W233" i="3" a="1"/>
  <c r="W233" i="3" s="1"/>
  <c r="Q242" i="3" a="1"/>
  <c r="Q242" i="3" s="1"/>
  <c r="V237" i="3" a="1"/>
  <c r="V237" i="3" s="1"/>
  <c r="X225" i="3" a="1"/>
  <c r="X225" i="3" s="1"/>
  <c r="W239" i="3" a="1"/>
  <c r="W239" i="3" s="1"/>
  <c r="T224" i="3" a="1"/>
  <c r="T224" i="3" s="1"/>
  <c r="V241" i="3" a="1"/>
  <c r="V241" i="3" s="1"/>
  <c r="AA233" i="3" a="1"/>
  <c r="AA233" i="3" s="1"/>
  <c r="S227" i="3" a="1"/>
  <c r="S227" i="3" s="1"/>
  <c r="U225" i="3" a="1"/>
  <c r="U225" i="3" s="1"/>
  <c r="T228" i="3" a="1"/>
  <c r="T228" i="3" s="1"/>
  <c r="AA241" i="3" a="1"/>
  <c r="AA241" i="3" s="1"/>
  <c r="X233" i="3" a="1"/>
  <c r="X233" i="3" s="1"/>
  <c r="Y232" i="3" a="1"/>
  <c r="Y232" i="3" s="1"/>
  <c r="R230" i="3" a="1"/>
  <c r="R230" i="3" s="1"/>
  <c r="Q229" i="3" a="1"/>
  <c r="Q229" i="3" s="1"/>
  <c r="V235" i="3" a="1"/>
  <c r="V235" i="3" s="1"/>
  <c r="Y239" i="3" a="1"/>
  <c r="Y239" i="3" s="1"/>
  <c r="U235" i="3" a="1"/>
  <c r="U235" i="3" s="1"/>
  <c r="AB239" i="3" a="1"/>
  <c r="AB239" i="3" s="1"/>
  <c r="X226" i="3" a="1"/>
  <c r="X226" i="3" s="1"/>
  <c r="AA225" i="3" a="1"/>
  <c r="AA225" i="3" s="1"/>
  <c r="S235" i="3" a="1"/>
  <c r="S235" i="3" s="1"/>
  <c r="Z224" i="3" a="1"/>
  <c r="Z224" i="3" s="1"/>
  <c r="U232" i="3" a="1"/>
  <c r="U232" i="3" s="1"/>
  <c r="AB242" i="3" a="1"/>
  <c r="AB242" i="3" s="1"/>
  <c r="Q238" i="3" a="1"/>
  <c r="Q238" i="3" s="1"/>
  <c r="Q236" i="3" a="1"/>
  <c r="Q236" i="3" s="1"/>
  <c r="R232" i="3" a="1"/>
  <c r="R232" i="3" s="1"/>
  <c r="X235" i="3" a="1"/>
  <c r="X235" i="3" s="1"/>
  <c r="Q240" i="3" a="1"/>
  <c r="Q240" i="3" s="1"/>
  <c r="AB235" i="3" a="1"/>
  <c r="AB235" i="3" s="1"/>
  <c r="W232" i="3" a="1"/>
  <c r="W232" i="3" s="1"/>
  <c r="AB227" i="3" a="1"/>
  <c r="AB227" i="3" s="1"/>
  <c r="Y241" i="3" a="1"/>
  <c r="Y241" i="3" s="1"/>
  <c r="T240" i="3" a="1"/>
  <c r="T240" i="3" s="1"/>
  <c r="Q231" i="3" a="1"/>
  <c r="Q231" i="3" s="1"/>
  <c r="X227" i="3" a="1"/>
  <c r="X227" i="3" s="1"/>
  <c r="AB232" i="3" a="1"/>
  <c r="AB232" i="3" s="1"/>
  <c r="S233" i="3" a="1"/>
  <c r="S233" i="3" s="1"/>
  <c r="U239" i="3" a="1"/>
  <c r="U239" i="3" s="1"/>
  <c r="V234" i="3" a="1"/>
  <c r="V234" i="3" s="1"/>
  <c r="Q234" i="3" a="1"/>
  <c r="Q234" i="3" s="1"/>
  <c r="AA226" i="3" a="1"/>
  <c r="AA226" i="3" s="1"/>
  <c r="AB228" i="3" a="1"/>
  <c r="AB228" i="3" s="1"/>
  <c r="W228" i="3" a="1"/>
  <c r="W228" i="3" s="1"/>
  <c r="T238" i="3" a="1"/>
  <c r="T238" i="3" s="1"/>
  <c r="T236" i="3" a="1"/>
  <c r="T236" i="3" s="1"/>
  <c r="Z228" i="3" a="1"/>
  <c r="Z228" i="3" s="1"/>
  <c r="R243" i="3" a="1"/>
  <c r="R243" i="3" s="1"/>
  <c r="W237" i="3" a="1"/>
  <c r="W237" i="3" s="1"/>
  <c r="Q232" i="3" a="1"/>
  <c r="Q232" i="3" s="1"/>
  <c r="U226" i="3" a="1"/>
  <c r="U226" i="3" s="1"/>
  <c r="V230" i="3" a="1"/>
  <c r="V230" i="3" s="1"/>
  <c r="Z229" i="3" a="1"/>
  <c r="Z229" i="3" s="1"/>
  <c r="Q230" i="3" a="1"/>
  <c r="Q230" i="3" s="1"/>
  <c r="Y243" i="3" a="1"/>
  <c r="Y243" i="3" s="1"/>
  <c r="Z227" i="3" a="1"/>
  <c r="Z227" i="3" s="1"/>
  <c r="W238" i="3" a="1"/>
  <c r="W238" i="3" s="1"/>
  <c r="AA238" i="3" a="1"/>
  <c r="AA238" i="3" s="1"/>
  <c r="AA234" i="3" a="1"/>
  <c r="AA234" i="3" s="1"/>
  <c r="AB231" i="3" a="1"/>
  <c r="AB231" i="3" s="1"/>
  <c r="W230" i="3" a="1"/>
  <c r="W230" i="3" s="1"/>
  <c r="U243" i="3" a="1"/>
  <c r="U243" i="3" s="1"/>
  <c r="U237" i="3" a="1"/>
  <c r="U237" i="3" s="1"/>
  <c r="T234" i="3" a="1"/>
  <c r="T234" i="3" s="1"/>
  <c r="V233" i="3" a="1"/>
  <c r="V233" i="3" s="1"/>
  <c r="S242" i="3" a="1"/>
  <c r="S242" i="3" s="1"/>
  <c r="T241" i="3" a="1"/>
  <c r="T241" i="3" s="1"/>
  <c r="S240" i="3" a="1"/>
  <c r="S240" i="3" s="1"/>
  <c r="U234" i="3" a="1"/>
  <c r="U234" i="3" s="1"/>
  <c r="X230" i="3" a="1"/>
  <c r="X230" i="3" s="1"/>
  <c r="Z239" i="3" a="1"/>
  <c r="Z239" i="3" s="1"/>
  <c r="S234" i="3" a="1"/>
  <c r="S234" i="3" s="1"/>
  <c r="V243" i="3" a="1"/>
  <c r="V243" i="3" s="1"/>
  <c r="U240" i="3" a="1"/>
  <c r="U240" i="3" s="1"/>
  <c r="Z231" i="3" a="1"/>
  <c r="Z231" i="3" s="1"/>
  <c r="AA228" i="3" a="1"/>
  <c r="AA228" i="3" s="1"/>
  <c r="X243" i="3" a="1"/>
  <c r="X243" i="3" s="1"/>
  <c r="Y235" i="3" a="1"/>
  <c r="Y235" i="3" s="1"/>
  <c r="AA237" i="3" a="1"/>
  <c r="AA237" i="3" s="1"/>
  <c r="T232" i="3" a="1"/>
  <c r="T232" i="3" s="1"/>
  <c r="S225" i="3" a="1"/>
  <c r="S225" i="3" s="1"/>
  <c r="T229" i="3" a="1"/>
  <c r="T229" i="3" s="1"/>
  <c r="Z242" i="3" a="1"/>
  <c r="Z242" i="3" s="1"/>
  <c r="X237" i="3" a="1"/>
  <c r="X237" i="3" s="1"/>
  <c r="Y236" i="3" a="1"/>
  <c r="Y236" i="3" s="1"/>
  <c r="R225" i="3" a="1"/>
  <c r="R225" i="3" s="1"/>
  <c r="U224" i="3" a="1"/>
  <c r="U224" i="3" s="1"/>
  <c r="T243" i="3" a="1"/>
  <c r="T243" i="3" s="1"/>
  <c r="AB240" i="3" a="1"/>
  <c r="AB240" i="3" s="1"/>
  <c r="R238" i="3" a="1"/>
  <c r="R238" i="3" s="1"/>
  <c r="U229" i="3" a="1"/>
  <c r="U229" i="3" s="1"/>
  <c r="U238" i="3" a="1"/>
  <c r="U238" i="3" s="1"/>
  <c r="AA230" i="3" a="1"/>
  <c r="AA230" i="3" s="1"/>
  <c r="AA224" i="3" a="1"/>
  <c r="AA224" i="3" s="1"/>
  <c r="V242" i="3" a="1"/>
  <c r="V242" i="3" s="1"/>
  <c r="V232" i="3" a="1"/>
  <c r="V232" i="3" s="1"/>
  <c r="R235" i="3" a="1"/>
  <c r="R235" i="3" s="1"/>
  <c r="Y226" i="3" a="1"/>
  <c r="Y226" i="3" s="1"/>
  <c r="S239" i="3" a="1"/>
  <c r="S239" i="3" s="1"/>
  <c r="S238" i="3" a="1"/>
  <c r="S238" i="3" s="1"/>
  <c r="S232" i="3" a="1"/>
  <c r="S232" i="3" s="1"/>
  <c r="R242" i="3" a="1"/>
  <c r="R242" i="3" s="1"/>
  <c r="S229" i="3" a="1"/>
  <c r="S229" i="3" s="1"/>
  <c r="W224" i="3" a="1"/>
  <c r="W224" i="3" s="1"/>
  <c r="S241" i="3" a="1"/>
  <c r="S241" i="3" s="1"/>
  <c r="X229" i="3" a="1"/>
  <c r="X229" i="3" s="1"/>
  <c r="X228" i="3" a="1"/>
  <c r="X228" i="3" s="1"/>
  <c r="AA242" i="3" a="1"/>
  <c r="AA242" i="3" s="1"/>
  <c r="X240" i="3" a="1"/>
  <c r="X240" i="3" s="1"/>
  <c r="AA236" i="3" a="1"/>
  <c r="AA236" i="3" s="1"/>
  <c r="Z230" i="3" a="1"/>
  <c r="Z230" i="3" s="1"/>
  <c r="Z236" i="3" a="1"/>
  <c r="Z236" i="3" s="1"/>
  <c r="S224" i="3" a="1"/>
  <c r="S224" i="3" s="1"/>
  <c r="Y227" i="3" a="1"/>
  <c r="Y227" i="3" s="1"/>
  <c r="V236" i="3" a="1"/>
  <c r="V236" i="3" s="1"/>
  <c r="Y230" i="3" a="1"/>
  <c r="Y230" i="3" s="1"/>
  <c r="AA229" i="3" a="1"/>
  <c r="AA229" i="3" s="1"/>
  <c r="Y225" i="3" a="1"/>
  <c r="Y225" i="3" s="1"/>
  <c r="R237" i="3" a="1"/>
  <c r="R237" i="3" s="1"/>
  <c r="AB234" i="3" a="1"/>
  <c r="AB234" i="3" s="1"/>
  <c r="Q239" i="3" a="1"/>
  <c r="Q239" i="3" s="1"/>
  <c r="R227" i="3" a="1"/>
  <c r="R227" i="3" s="1"/>
  <c r="Y238" i="3" a="1"/>
  <c r="Y238" i="3" s="1"/>
  <c r="R241" i="3" a="1"/>
  <c r="R241" i="3" s="1"/>
  <c r="X224" i="3" a="1"/>
  <c r="X224" i="3" s="1"/>
  <c r="T237" i="3" a="1"/>
  <c r="T237" i="3" s="1"/>
  <c r="X231" i="3" a="1"/>
  <c r="X231" i="3" s="1"/>
  <c r="V224" i="3" a="1"/>
  <c r="V224" i="3" s="1"/>
  <c r="AA227" i="3" a="1"/>
  <c r="AA227" i="3" s="1"/>
  <c r="U227" i="3" a="1"/>
  <c r="U227" i="3" s="1"/>
  <c r="AA240" i="3" a="1"/>
  <c r="AA240" i="3" s="1"/>
  <c r="AA232" i="3" a="1"/>
  <c r="AA232" i="3" s="1"/>
  <c r="W240" i="3" a="1"/>
  <c r="W240" i="3" s="1"/>
  <c r="Q235" i="3" a="1"/>
  <c r="Q235" i="3" s="1"/>
  <c r="X239" i="3" a="1"/>
  <c r="X239" i="3" s="1"/>
  <c r="Z238" i="3" a="1"/>
  <c r="Z238" i="3" s="1"/>
  <c r="Z233" i="3" a="1"/>
  <c r="Z233" i="3" s="1"/>
  <c r="Z232" i="3" a="1"/>
  <c r="Z232" i="3" s="1"/>
  <c r="V231" i="3" a="1"/>
  <c r="V231" i="3" s="1"/>
  <c r="T225" i="3" a="1"/>
  <c r="T225" i="3" s="1"/>
  <c r="R239" i="3" a="1"/>
  <c r="R239" i="3" s="1"/>
  <c r="AA243" i="3" a="1"/>
  <c r="AA243" i="3" s="1"/>
  <c r="W243" i="3" a="1"/>
  <c r="W243" i="3" s="1"/>
  <c r="X242" i="3" a="1"/>
  <c r="X242" i="3" s="1"/>
  <c r="AB238" i="3" a="1"/>
  <c r="AB238" i="3" s="1"/>
  <c r="Y231" i="3" a="1"/>
  <c r="Y231" i="3" s="1"/>
  <c r="AB243" i="3" a="1"/>
  <c r="AB243" i="3" s="1"/>
  <c r="Y207" i="3" a="1"/>
  <c r="Y207" i="3" s="1"/>
  <c r="R209" i="3" a="1"/>
  <c r="R209" i="3" s="1"/>
  <c r="T257" i="3" a="1"/>
  <c r="T257" i="3" s="1"/>
  <c r="AB207" i="3" a="1"/>
  <c r="AB207" i="3" s="1"/>
  <c r="S47" i="3" a="1"/>
  <c r="S47" i="3" s="1"/>
  <c r="Z256" i="3" a="1"/>
  <c r="Z256" i="3" s="1"/>
  <c r="W208" i="3" a="1"/>
  <c r="W208" i="3" s="1"/>
  <c r="W258" i="3" a="1"/>
  <c r="W258" i="3" s="1"/>
  <c r="V257" i="3" a="1"/>
  <c r="V257" i="3" s="1"/>
  <c r="Y257" i="3" a="1"/>
  <c r="Y257" i="3" s="1"/>
  <c r="V256" i="3" a="1"/>
  <c r="V256" i="3" s="1"/>
  <c r="R210" i="3" a="1"/>
  <c r="R210" i="3" s="1"/>
  <c r="Q132" i="3" a="1"/>
  <c r="Q132" i="3" s="1"/>
  <c r="X255" i="3" a="1"/>
  <c r="X255" i="3" s="1"/>
  <c r="T256" i="3" a="1"/>
  <c r="T256" i="3" s="1"/>
  <c r="W256" i="3" a="1"/>
  <c r="W256" i="3" s="1"/>
  <c r="U130" i="3" a="1"/>
  <c r="U130" i="3" s="1"/>
  <c r="Y255" i="3" a="1"/>
  <c r="Y255" i="3" s="1"/>
  <c r="T255" i="3" a="1"/>
  <c r="T255" i="3" s="1"/>
  <c r="Z257" i="3" a="1"/>
  <c r="Z257" i="3" s="1"/>
  <c r="T208" i="3" a="1"/>
  <c r="T208" i="3" s="1"/>
  <c r="X47" i="3" a="1"/>
  <c r="X47" i="3" s="1"/>
  <c r="Q208" i="3" a="1"/>
  <c r="Q208" i="3" s="1"/>
  <c r="AB255" i="3" a="1"/>
  <c r="AB255" i="3" s="1"/>
  <c r="S256" i="3" a="1"/>
  <c r="S256" i="3" s="1"/>
  <c r="T209" i="3" a="1"/>
  <c r="T209" i="3" s="1"/>
  <c r="R207" i="3" a="1"/>
  <c r="R207" i="3" s="1"/>
  <c r="Q209" i="3" a="1"/>
  <c r="Q209" i="3" s="1"/>
  <c r="S258" i="3" a="1"/>
  <c r="S258" i="3" s="1"/>
  <c r="W207" i="3" a="1"/>
  <c r="W207" i="3" s="1"/>
  <c r="S208" i="3" a="1"/>
  <c r="S208" i="3" s="1"/>
  <c r="Y209" i="3" a="1"/>
  <c r="Y209" i="3" s="1"/>
  <c r="U257" i="3" a="1"/>
  <c r="U257" i="3" s="1"/>
  <c r="AA255" i="3" a="1"/>
  <c r="AA255" i="3" s="1"/>
  <c r="AA256" i="3" a="1"/>
  <c r="AA256" i="3" s="1"/>
  <c r="AB209" i="3" a="1"/>
  <c r="AB209" i="3" s="1"/>
  <c r="Q258" i="3" a="1"/>
  <c r="Q258" i="3" s="1"/>
  <c r="U256" i="3" a="1"/>
  <c r="U256" i="3" s="1"/>
  <c r="Y132" i="3" a="1"/>
  <c r="Y132" i="3" s="1"/>
  <c r="Q256" i="3" a="1"/>
  <c r="Q256" i="3" s="1"/>
  <c r="S130" i="3" a="1"/>
  <c r="S130" i="3" s="1"/>
  <c r="X258" i="3" a="1"/>
  <c r="X258" i="3" s="1"/>
  <c r="AB130" i="3" a="1"/>
  <c r="AB130" i="3" s="1"/>
  <c r="U208" i="3" a="1"/>
  <c r="U208" i="3" s="1"/>
  <c r="U258" i="3" a="1"/>
  <c r="U258" i="3" s="1"/>
  <c r="AA130" i="3" a="1"/>
  <c r="AA130" i="3" s="1"/>
  <c r="AB208" i="3" a="1"/>
  <c r="AB208" i="3" s="1"/>
  <c r="Q130" i="3" a="1"/>
  <c r="Q130" i="3" s="1"/>
  <c r="AB47" i="3" a="1"/>
  <c r="AB47" i="3" s="1"/>
  <c r="AB132" i="3" a="1"/>
  <c r="AB132" i="3" s="1"/>
  <c r="R257" i="3" a="1"/>
  <c r="R257" i="3" s="1"/>
  <c r="X132" i="3" a="1"/>
  <c r="X132" i="3" s="1"/>
  <c r="W130" i="3" a="1"/>
  <c r="W130" i="3" s="1"/>
  <c r="V255" i="3" a="1"/>
  <c r="V255" i="3" s="1"/>
  <c r="U47" i="3" a="1"/>
  <c r="U47" i="3" s="1"/>
  <c r="AA47" i="3" a="1"/>
  <c r="AA47" i="3" s="1"/>
  <c r="V207" i="3" a="1"/>
  <c r="V207" i="3" s="1"/>
  <c r="T130" i="3" a="1"/>
  <c r="T130" i="3" s="1"/>
  <c r="U207" i="3" a="1"/>
  <c r="U207" i="3" s="1"/>
  <c r="X208" i="3" a="1"/>
  <c r="X208" i="3" s="1"/>
  <c r="Z255" i="3" a="1"/>
  <c r="Z255" i="3" s="1"/>
  <c r="R255" i="3" a="1"/>
  <c r="R255" i="3" s="1"/>
  <c r="AA208" i="3" a="1"/>
  <c r="AA208" i="3" s="1"/>
  <c r="W209" i="3" a="1"/>
  <c r="W209" i="3" s="1"/>
  <c r="Z208" i="3" a="1"/>
  <c r="Z208" i="3" s="1"/>
  <c r="W210" i="3" a="1"/>
  <c r="W210" i="3" s="1"/>
  <c r="Z207" i="3" a="1"/>
  <c r="Z207" i="3" s="1"/>
  <c r="V209" i="3" a="1"/>
  <c r="V209" i="3" s="1"/>
  <c r="W255" i="3" a="1"/>
  <c r="W255" i="3" s="1"/>
  <c r="X207" i="3" a="1"/>
  <c r="X207" i="3" s="1"/>
  <c r="AB258" i="3" a="1"/>
  <c r="AB258" i="3" s="1"/>
  <c r="T210" i="3" a="1"/>
  <c r="T210" i="3" s="1"/>
  <c r="AB257" i="3" a="1"/>
  <c r="AB257" i="3" s="1"/>
  <c r="Q255" i="3" a="1"/>
  <c r="Q255" i="3" s="1"/>
  <c r="S210" i="3" a="1"/>
  <c r="S210" i="3" s="1"/>
  <c r="Q47" i="3" a="1"/>
  <c r="Q47" i="3" s="1"/>
  <c r="Q257" i="3" a="1"/>
  <c r="Q257" i="3" s="1"/>
  <c r="S209" i="3" a="1"/>
  <c r="S209" i="3" s="1"/>
  <c r="AA258" i="3" a="1"/>
  <c r="AA258" i="3" s="1"/>
  <c r="AB210" i="3" a="1"/>
  <c r="AB210" i="3" s="1"/>
  <c r="U209" i="3" a="1"/>
  <c r="U209" i="3" s="1"/>
  <c r="T132" i="3" a="1"/>
  <c r="T132" i="3" s="1"/>
  <c r="U210" i="3" a="1"/>
  <c r="U210" i="3" s="1"/>
  <c r="Y47" i="3" a="1"/>
  <c r="Y47" i="3" s="1"/>
  <c r="R258" i="3" a="1"/>
  <c r="R258" i="3" s="1"/>
  <c r="S255" i="3" a="1"/>
  <c r="S255" i="3" s="1"/>
  <c r="Z130" i="3" a="1"/>
  <c r="Z130" i="3" s="1"/>
  <c r="AA210" i="3" a="1"/>
  <c r="AA210" i="3" s="1"/>
  <c r="V208" i="3" a="1"/>
  <c r="V208" i="3" s="1"/>
  <c r="R132" i="3" a="1"/>
  <c r="R132" i="3" s="1"/>
  <c r="Z47" i="3" a="1"/>
  <c r="Z47" i="3" s="1"/>
  <c r="U132" i="3" a="1"/>
  <c r="U132" i="3" s="1"/>
  <c r="Q210" i="3" a="1"/>
  <c r="Q210" i="3" s="1"/>
  <c r="S257" i="3" a="1"/>
  <c r="S257" i="3" s="1"/>
  <c r="Y130" i="3" a="1"/>
  <c r="Y130" i="3" s="1"/>
  <c r="AA207" i="3" a="1"/>
  <c r="AA207" i="3" s="1"/>
  <c r="X130" i="3" a="1"/>
  <c r="X130" i="3" s="1"/>
  <c r="U255" i="3" a="1"/>
  <c r="U255" i="3" s="1"/>
  <c r="R130" i="3" a="1"/>
  <c r="R130" i="3" s="1"/>
  <c r="AA132" i="3" a="1"/>
  <c r="AA132" i="3" s="1"/>
  <c r="X256" i="3" a="1"/>
  <c r="X256" i="3" s="1"/>
  <c r="Z132" i="3" a="1"/>
  <c r="Z132" i="3" s="1"/>
  <c r="X209" i="3" a="1"/>
  <c r="X209" i="3" s="1"/>
  <c r="AA209" i="3" a="1"/>
  <c r="AA209" i="3" s="1"/>
  <c r="T207" i="3" a="1"/>
  <c r="T207" i="3" s="1"/>
  <c r="X210" i="3" a="1"/>
  <c r="X210" i="3" s="1"/>
  <c r="R208" i="3" a="1"/>
  <c r="R208" i="3" s="1"/>
  <c r="W47" i="3" a="1"/>
  <c r="W47" i="3" s="1"/>
  <c r="AB256" i="3" a="1"/>
  <c r="AB256" i="3" s="1"/>
  <c r="R256" i="3" a="1"/>
  <c r="R256" i="3" s="1"/>
  <c r="Q207" i="3" a="1"/>
  <c r="Q207" i="3" s="1"/>
  <c r="Q17" i="3" a="1"/>
  <c r="Q17" i="3" s="1"/>
  <c r="Y258" i="3" a="1"/>
  <c r="Y258" i="3" s="1"/>
  <c r="S207" i="3" a="1"/>
  <c r="S207" i="3" s="1"/>
  <c r="R47" i="3" a="1"/>
  <c r="R47" i="3" s="1"/>
  <c r="V132" i="3" a="1"/>
  <c r="V132" i="3" s="1"/>
  <c r="Y256" i="3" a="1"/>
  <c r="Y256" i="3" s="1"/>
  <c r="Z210" i="3" a="1"/>
  <c r="Z210" i="3" s="1"/>
  <c r="V210" i="3" a="1"/>
  <c r="V210" i="3" s="1"/>
  <c r="X257" i="3" a="1"/>
  <c r="X257" i="3" s="1"/>
  <c r="T172" i="3" a="1"/>
  <c r="T172" i="3" s="1"/>
  <c r="W132" i="3" a="1"/>
  <c r="W132" i="3" s="1"/>
  <c r="V130" i="3" a="1"/>
  <c r="V130" i="3" s="1"/>
  <c r="V258" i="3" a="1"/>
  <c r="V258" i="3" s="1"/>
  <c r="W257" i="3" a="1"/>
  <c r="W257" i="3" s="1"/>
  <c r="Z209" i="3" a="1"/>
  <c r="Z209" i="3" s="1"/>
  <c r="S132" i="3" a="1"/>
  <c r="S132" i="3" s="1"/>
  <c r="Z258" i="3" a="1"/>
  <c r="Z258" i="3" s="1"/>
  <c r="T258" i="3" a="1"/>
  <c r="T258" i="3" s="1"/>
  <c r="T47" i="3" a="1"/>
  <c r="T47" i="3" s="1"/>
  <c r="AA257" i="3" a="1"/>
  <c r="AA257" i="3" s="1"/>
  <c r="Y208" i="3" a="1"/>
  <c r="Y208" i="3" s="1"/>
  <c r="V47" i="3" a="1"/>
  <c r="V47" i="3" s="1"/>
  <c r="V172" i="3" a="1"/>
  <c r="V172" i="3" s="1"/>
  <c r="W172" i="3" a="1"/>
  <c r="W172" i="3" s="1"/>
  <c r="X172" i="3" a="1"/>
  <c r="X172" i="3" s="1"/>
  <c r="Q172" i="3" a="1"/>
  <c r="Q172" i="3" s="1"/>
  <c r="R172" i="3" a="1"/>
  <c r="R172" i="3" s="1"/>
  <c r="Y172" i="3" a="1"/>
  <c r="Y172" i="3" s="1"/>
  <c r="S172" i="3" a="1"/>
  <c r="S172" i="3" s="1"/>
  <c r="Z172" i="3" a="1"/>
  <c r="Z172" i="3" s="1"/>
  <c r="AA172" i="3" a="1"/>
  <c r="AA172" i="3" s="1"/>
  <c r="U172" i="3" a="1"/>
  <c r="U172" i="3" s="1"/>
  <c r="AB172" i="3" a="1"/>
  <c r="AB172" i="3" s="1"/>
  <c r="V17" i="3" a="1"/>
  <c r="V17" i="3" s="1"/>
  <c r="R17" i="3" a="1"/>
  <c r="R17" i="3" s="1"/>
  <c r="Z17" i="3" a="1"/>
  <c r="Z17" i="3" s="1"/>
  <c r="W17" i="3" a="1"/>
  <c r="W17" i="3" s="1"/>
  <c r="S17" i="3" a="1"/>
  <c r="S17" i="3" s="1"/>
  <c r="AA17" i="3" a="1"/>
  <c r="AA17" i="3" s="1"/>
  <c r="T17" i="3" a="1"/>
  <c r="T17" i="3" s="1"/>
  <c r="X17" i="3" a="1"/>
  <c r="X17" i="3" s="1"/>
  <c r="AB17" i="3" a="1"/>
  <c r="AB17" i="3" s="1"/>
  <c r="U17" i="3" a="1"/>
  <c r="U17" i="3" s="1"/>
  <c r="Y17" i="3" a="1"/>
  <c r="Y17" i="3" s="1"/>
  <c r="W74" i="3" a="1"/>
  <c r="W74" i="3" s="1"/>
  <c r="R181" i="3" a="1"/>
  <c r="R181" i="3" s="1"/>
  <c r="R182" i="3" s="1"/>
  <c r="T126" i="3" a="1"/>
  <c r="T126" i="3" s="1"/>
  <c r="X127" i="3" a="1"/>
  <c r="X127" i="3" s="1"/>
  <c r="Y127" i="3" a="1"/>
  <c r="Y127" i="3" s="1"/>
  <c r="R129" i="3" a="1"/>
  <c r="R129" i="3" s="1"/>
  <c r="R133" i="3" s="1"/>
  <c r="V126" i="3" a="1"/>
  <c r="V126" i="3" s="1"/>
  <c r="S129" i="3" a="1"/>
  <c r="S129" i="3" s="1"/>
  <c r="S133" i="3" s="1"/>
  <c r="X126" i="3" a="1"/>
  <c r="X126" i="3" s="1"/>
  <c r="AB127" i="3" a="1"/>
  <c r="AB127" i="3" s="1"/>
  <c r="Y126" i="3" a="1"/>
  <c r="Y126" i="3" s="1"/>
  <c r="W129" i="3" a="1"/>
  <c r="W129" i="3" s="1"/>
  <c r="W133" i="3" s="1"/>
  <c r="R128" i="3" a="1"/>
  <c r="R128" i="3" s="1"/>
  <c r="S127" i="3" a="1"/>
  <c r="S127" i="3" s="1"/>
  <c r="Y128" i="3" a="1"/>
  <c r="Y128" i="3" s="1"/>
  <c r="Z127" i="3" a="1"/>
  <c r="Z127" i="3" s="1"/>
  <c r="U129" i="3" a="1"/>
  <c r="U129" i="3" s="1"/>
  <c r="U133" i="3" s="1"/>
  <c r="AA126" i="3" a="1"/>
  <c r="AA126" i="3" s="1"/>
  <c r="AB129" i="3" a="1"/>
  <c r="AB129" i="3" s="1"/>
  <c r="AB133" i="3" s="1"/>
  <c r="Q127" i="3" a="1"/>
  <c r="Q127" i="3" s="1"/>
  <c r="W128" i="3" a="1"/>
  <c r="W128" i="3" s="1"/>
  <c r="R126" i="3" a="1"/>
  <c r="R126" i="3" s="1"/>
  <c r="Z129" i="3" a="1"/>
  <c r="Z129" i="3" s="1"/>
  <c r="Z133" i="3" s="1"/>
  <c r="U128" i="3" a="1"/>
  <c r="U128" i="3" s="1"/>
  <c r="V127" i="3" a="1"/>
  <c r="V127" i="3" s="1"/>
  <c r="AB128" i="3" a="1"/>
  <c r="AB128" i="3" s="1"/>
  <c r="W126" i="3" a="1"/>
  <c r="W126" i="3" s="1"/>
  <c r="X129" i="3" a="1"/>
  <c r="X129" i="3" s="1"/>
  <c r="X133" i="3" s="1"/>
  <c r="S128" i="3" a="1"/>
  <c r="S128" i="3" s="1"/>
  <c r="T127" i="3" a="1"/>
  <c r="T127" i="3" s="1"/>
  <c r="Z128" i="3" a="1"/>
  <c r="Z128" i="3" s="1"/>
  <c r="U126" i="3" a="1"/>
  <c r="U126" i="3" s="1"/>
  <c r="AA127" i="3" a="1"/>
  <c r="AA127" i="3" s="1"/>
  <c r="V129" i="3" a="1"/>
  <c r="V129" i="3" s="1"/>
  <c r="V133" i="3" s="1"/>
  <c r="AB126" i="3" a="1"/>
  <c r="AB126" i="3" s="1"/>
  <c r="Q128" i="3" a="1"/>
  <c r="Q128" i="3" s="1"/>
  <c r="R127" i="3" a="1"/>
  <c r="R127" i="3" s="1"/>
  <c r="X128" i="3" a="1"/>
  <c r="X128" i="3" s="1"/>
  <c r="S126" i="3" a="1"/>
  <c r="S126" i="3" s="1"/>
  <c r="T129" i="3" a="1"/>
  <c r="T129" i="3" s="1"/>
  <c r="T133" i="3" s="1"/>
  <c r="Z126" i="3" a="1"/>
  <c r="Z126" i="3" s="1"/>
  <c r="AA129" i="3" a="1"/>
  <c r="AA129" i="3" s="1"/>
  <c r="AA133" i="3" s="1"/>
  <c r="V128" i="3" a="1"/>
  <c r="V128" i="3" s="1"/>
  <c r="Q126" i="3" a="1"/>
  <c r="Q126" i="3" s="1"/>
  <c r="W127" i="3" a="1"/>
  <c r="W127" i="3" s="1"/>
  <c r="Y129" i="3" a="1"/>
  <c r="Y129" i="3" s="1"/>
  <c r="Y133" i="3" s="1"/>
  <c r="T128" i="3" a="1"/>
  <c r="T128" i="3" s="1"/>
  <c r="U127" i="3" a="1"/>
  <c r="U127" i="3" s="1"/>
  <c r="AA128" i="3" a="1"/>
  <c r="AA128" i="3" s="1"/>
  <c r="T59" i="3" a="1"/>
  <c r="T59" i="3" s="1"/>
  <c r="U59" i="3" a="1"/>
  <c r="U59" i="3" s="1"/>
  <c r="Q59" i="3" a="1"/>
  <c r="Q59" i="3" s="1"/>
  <c r="Y59" i="3" a="1"/>
  <c r="Y59" i="3" s="1"/>
  <c r="S59" i="3" a="1"/>
  <c r="S59" i="3" s="1"/>
  <c r="V59" i="3" a="1"/>
  <c r="V59" i="3" s="1"/>
  <c r="X59" i="3" a="1"/>
  <c r="X59" i="3" s="1"/>
  <c r="AA59" i="3" a="1"/>
  <c r="AA59" i="3" s="1"/>
  <c r="R59" i="3" a="1"/>
  <c r="R59" i="3" s="1"/>
  <c r="W59" i="3" a="1"/>
  <c r="W59" i="3" s="1"/>
  <c r="Z59" i="3" a="1"/>
  <c r="Z59" i="3" s="1"/>
  <c r="AB59" i="3" a="1"/>
  <c r="AB59" i="3" s="1"/>
  <c r="AB181" i="3" a="1"/>
  <c r="AB181" i="3" s="1"/>
  <c r="AB182" i="3" s="1"/>
  <c r="AA93" i="3" a="1"/>
  <c r="AA93" i="3" s="1"/>
  <c r="AA164" i="3" a="1"/>
  <c r="AA164" i="3" s="1"/>
  <c r="W158" i="3" a="1"/>
  <c r="W158" i="3" s="1"/>
  <c r="W85" i="3" a="1"/>
  <c r="W85" i="3" s="1"/>
  <c r="S181" i="3" a="1"/>
  <c r="S181" i="3" s="1"/>
  <c r="S182" i="3" s="1"/>
  <c r="T181" i="3" a="1"/>
  <c r="T181" i="3" s="1"/>
  <c r="T182" i="3" s="1"/>
  <c r="U181" i="3" a="1"/>
  <c r="U181" i="3" s="1"/>
  <c r="U182" i="3" s="1"/>
  <c r="V181" i="3" a="1"/>
  <c r="V181" i="3" s="1"/>
  <c r="V182" i="3" s="1"/>
  <c r="W181" i="3" a="1"/>
  <c r="W181" i="3" s="1"/>
  <c r="W182" i="3" s="1"/>
  <c r="X181" i="3" a="1"/>
  <c r="X181" i="3" s="1"/>
  <c r="X182" i="3" s="1"/>
  <c r="Y181" i="3" a="1"/>
  <c r="Y181" i="3" s="1"/>
  <c r="Y182" i="3" s="1"/>
  <c r="Z181" i="3" a="1"/>
  <c r="Z181" i="3" s="1"/>
  <c r="Z182" i="3" s="1"/>
  <c r="AA181" i="3" a="1"/>
  <c r="AA181" i="3" s="1"/>
  <c r="AA182" i="3" s="1"/>
  <c r="W53" i="3" a="1"/>
  <c r="W53" i="3" s="1"/>
  <c r="W54" i="3" a="1"/>
  <c r="W54" i="3" s="1"/>
  <c r="W55" i="3" a="1"/>
  <c r="W55" i="3" s="1"/>
  <c r="W57" i="3" a="1"/>
  <c r="W57" i="3" s="1"/>
  <c r="W58" i="3" a="1"/>
  <c r="W58" i="3" s="1"/>
  <c r="W60" i="3" a="1"/>
  <c r="W60" i="3" s="1"/>
  <c r="W61" i="3" a="1"/>
  <c r="W61" i="3" s="1"/>
  <c r="W81" i="3" a="1"/>
  <c r="W81" i="3" s="1"/>
  <c r="W157" i="3" a="1"/>
  <c r="W157" i="3" s="1"/>
  <c r="Q164" i="3" a="1"/>
  <c r="Q164" i="3" s="1"/>
  <c r="Y164" i="3" a="1"/>
  <c r="Y164" i="3" s="1"/>
  <c r="W165" i="3" a="1"/>
  <c r="W165" i="3" s="1"/>
  <c r="X164" i="3" a="1"/>
  <c r="X164" i="3" s="1"/>
  <c r="U174" i="3" a="1"/>
  <c r="U174" i="3" s="1"/>
  <c r="U165" i="3" a="1"/>
  <c r="U165" i="3" s="1"/>
  <c r="AA165" i="3" a="1"/>
  <c r="AA165" i="3" s="1"/>
  <c r="AA166" i="3" a="1"/>
  <c r="AA166" i="3" s="1"/>
  <c r="X165" i="3" a="1"/>
  <c r="X165" i="3" s="1"/>
  <c r="Z164" i="3" a="1"/>
  <c r="Z164" i="3" s="1"/>
  <c r="AB166" i="3" a="1"/>
  <c r="AB166" i="3" s="1"/>
  <c r="W164" i="3" a="1"/>
  <c r="W164" i="3" s="1"/>
  <c r="Y166" i="3" a="1"/>
  <c r="Y166" i="3" s="1"/>
  <c r="T164" i="3" a="1"/>
  <c r="T164" i="3" s="1"/>
  <c r="V166" i="3" a="1"/>
  <c r="V166" i="3" s="1"/>
  <c r="S166" i="3" a="1"/>
  <c r="S166" i="3" s="1"/>
  <c r="R165" i="3" a="1"/>
  <c r="R165" i="3" s="1"/>
  <c r="Q165" i="3" a="1"/>
  <c r="Q165" i="3" s="1"/>
  <c r="AB164" i="3" a="1"/>
  <c r="AB164" i="3" s="1"/>
  <c r="Z165" i="3" a="1"/>
  <c r="Z165" i="3" s="1"/>
  <c r="V164" i="3" a="1"/>
  <c r="V164" i="3" s="1"/>
  <c r="X166" i="3" a="1"/>
  <c r="X166" i="3" s="1"/>
  <c r="T165" i="3" a="1"/>
  <c r="T165" i="3" s="1"/>
  <c r="S164" i="3" a="1"/>
  <c r="S164" i="3" s="1"/>
  <c r="U166" i="3" a="1"/>
  <c r="U166" i="3" s="1"/>
  <c r="AB165" i="3" a="1"/>
  <c r="AB165" i="3" s="1"/>
  <c r="R166" i="3" a="1"/>
  <c r="R166" i="3" s="1"/>
  <c r="Y165" i="3" a="1"/>
  <c r="Y165" i="3" s="1"/>
  <c r="Z166" i="3" a="1"/>
  <c r="Z166" i="3" s="1"/>
  <c r="V165" i="3" a="1"/>
  <c r="V165" i="3" s="1"/>
  <c r="U164" i="3" a="1"/>
  <c r="U164" i="3" s="1"/>
  <c r="W166" i="3" a="1"/>
  <c r="W166" i="3" s="1"/>
  <c r="S165" i="3" a="1"/>
  <c r="S165" i="3" s="1"/>
  <c r="R164" i="3" a="1"/>
  <c r="R164" i="3" s="1"/>
  <c r="T166" i="3" a="1"/>
  <c r="T166" i="3" s="1"/>
  <c r="Q166" i="3" a="1"/>
  <c r="Q166" i="3" s="1"/>
  <c r="R93" i="3" a="1"/>
  <c r="R93" i="3" s="1"/>
  <c r="Y174" i="3" a="1"/>
  <c r="Y174" i="3" s="1"/>
  <c r="Q174" i="3" a="1"/>
  <c r="Q174" i="3" s="1"/>
  <c r="AB173" i="3" a="1"/>
  <c r="AB173" i="3" s="1"/>
  <c r="V174" i="3" a="1"/>
  <c r="V174" i="3" s="1"/>
  <c r="V93" i="3" a="1"/>
  <c r="V93" i="3" s="1"/>
  <c r="Z157" i="3" a="1"/>
  <c r="Z157" i="3" s="1"/>
  <c r="AB93" i="3" a="1"/>
  <c r="AB93" i="3" s="1"/>
  <c r="R174" i="3" a="1"/>
  <c r="R174" i="3" s="1"/>
  <c r="S93" i="3" a="1"/>
  <c r="S93" i="3" s="1"/>
  <c r="Z174" i="3" a="1"/>
  <c r="Z174" i="3" s="1"/>
  <c r="W174" i="3" a="1"/>
  <c r="W174" i="3" s="1"/>
  <c r="W93" i="3" a="1"/>
  <c r="W93" i="3" s="1"/>
  <c r="S174" i="3" a="1"/>
  <c r="S174" i="3" s="1"/>
  <c r="Y93" i="3" a="1"/>
  <c r="Y93" i="3" s="1"/>
  <c r="T93" i="3" a="1"/>
  <c r="T93" i="3" s="1"/>
  <c r="AA174" i="3" a="1"/>
  <c r="AA174" i="3" s="1"/>
  <c r="T174" i="3" a="1"/>
  <c r="T174" i="3" s="1"/>
  <c r="X174" i="3" a="1"/>
  <c r="X174" i="3" s="1"/>
  <c r="X93" i="3" a="1"/>
  <c r="X93" i="3" s="1"/>
  <c r="Z93" i="3" a="1"/>
  <c r="Z93" i="3" s="1"/>
  <c r="Q93" i="3" a="1"/>
  <c r="Q93" i="3" s="1"/>
  <c r="U93" i="3" a="1"/>
  <c r="U93" i="3" s="1"/>
  <c r="AB174" i="3" a="1"/>
  <c r="AB174" i="3" s="1"/>
  <c r="Z158" i="3" a="1"/>
  <c r="Z158" i="3" s="1"/>
  <c r="S158" i="3" a="1"/>
  <c r="S158" i="3" s="1"/>
  <c r="Z85" i="3" a="1"/>
  <c r="Z85" i="3" s="1"/>
  <c r="AB158" i="3" a="1"/>
  <c r="AB158" i="3" s="1"/>
  <c r="X158" i="3" a="1"/>
  <c r="X158" i="3" s="1"/>
  <c r="AB157" i="3" a="1"/>
  <c r="AB157" i="3" s="1"/>
  <c r="Y157" i="3" a="1"/>
  <c r="Y157" i="3" s="1"/>
  <c r="U157" i="3" a="1"/>
  <c r="U157" i="3" s="1"/>
  <c r="V158" i="3" a="1"/>
  <c r="V158" i="3" s="1"/>
  <c r="S157" i="3" a="1"/>
  <c r="S157" i="3" s="1"/>
  <c r="W173" i="3" a="1"/>
  <c r="W173" i="3" s="1"/>
  <c r="R173" i="3" a="1"/>
  <c r="R173" i="3" s="1"/>
  <c r="Q158" i="3" a="1"/>
  <c r="Q158" i="3" s="1"/>
  <c r="T158" i="3" a="1"/>
  <c r="T158" i="3" s="1"/>
  <c r="Y173" i="3" a="1"/>
  <c r="Y173" i="3" s="1"/>
  <c r="Y158" i="3" a="1"/>
  <c r="Y158" i="3" s="1"/>
  <c r="T173" i="3" a="1"/>
  <c r="T173" i="3" s="1"/>
  <c r="AA173" i="3" a="1"/>
  <c r="AA173" i="3" s="1"/>
  <c r="X157" i="3" a="1"/>
  <c r="X157" i="3" s="1"/>
  <c r="V157" i="3" a="1"/>
  <c r="V157" i="3" s="1"/>
  <c r="U173" i="3" a="1"/>
  <c r="U173" i="3" s="1"/>
  <c r="R158" i="3" a="1"/>
  <c r="R158" i="3" s="1"/>
  <c r="Q157" i="3" a="1"/>
  <c r="Q157" i="3" s="1"/>
  <c r="AA158" i="3" a="1"/>
  <c r="AA158" i="3" s="1"/>
  <c r="AA157" i="3" a="1"/>
  <c r="AA157" i="3" s="1"/>
  <c r="T157" i="3" a="1"/>
  <c r="T157" i="3" s="1"/>
  <c r="V173" i="3" a="1"/>
  <c r="V173" i="3" s="1"/>
  <c r="Q173" i="3" a="1"/>
  <c r="Q173" i="3" s="1"/>
  <c r="U158" i="3" a="1"/>
  <c r="U158" i="3" s="1"/>
  <c r="X173" i="3" a="1"/>
  <c r="X173" i="3" s="1"/>
  <c r="S173" i="3" a="1"/>
  <c r="S173" i="3" s="1"/>
  <c r="R157" i="3" a="1"/>
  <c r="R157" i="3" s="1"/>
  <c r="Z173" i="3" a="1"/>
  <c r="Z173" i="3" s="1"/>
  <c r="AA85" i="3" a="1"/>
  <c r="AA85" i="3" s="1"/>
  <c r="T85" i="3" a="1"/>
  <c r="T85" i="3" s="1"/>
  <c r="R85" i="3" a="1"/>
  <c r="R85" i="3" s="1"/>
  <c r="V85" i="3" a="1"/>
  <c r="V85" i="3" s="1"/>
  <c r="X85" i="3" a="1"/>
  <c r="X85" i="3" s="1"/>
  <c r="AB85" i="3" a="1"/>
  <c r="AB85" i="3" s="1"/>
  <c r="S85" i="3" a="1"/>
  <c r="S85" i="3" s="1"/>
  <c r="U85" i="3" a="1"/>
  <c r="U85" i="3" s="1"/>
  <c r="Y85" i="3" a="1"/>
  <c r="Y85" i="3" s="1"/>
  <c r="Q85" i="3" a="1"/>
  <c r="Q85" i="3" s="1"/>
  <c r="U10" i="3" a="1"/>
  <c r="U10" i="3" s="1"/>
  <c r="V10" i="3" a="1"/>
  <c r="V10" i="3" s="1"/>
  <c r="W10" i="3" a="1"/>
  <c r="W10" i="3" s="1"/>
  <c r="X10" i="3" a="1"/>
  <c r="X10" i="3" s="1"/>
  <c r="AA10" i="3" a="1"/>
  <c r="AA10" i="3" s="1"/>
  <c r="S10" i="3" a="1"/>
  <c r="S10" i="3" s="1"/>
  <c r="Y10" i="3" a="1"/>
  <c r="Y10" i="3" s="1"/>
  <c r="Q10" i="3" a="1"/>
  <c r="Q10" i="3" s="1"/>
  <c r="AB10" i="3" a="1"/>
  <c r="AB10" i="3" s="1"/>
  <c r="T10" i="3" a="1"/>
  <c r="T10" i="3" s="1"/>
  <c r="Z10" i="3" a="1"/>
  <c r="Z10" i="3" s="1"/>
  <c r="R10" i="3" a="1"/>
  <c r="R10" i="3" s="1"/>
  <c r="Z248" i="3" a="1"/>
  <c r="Z248" i="3" s="1"/>
  <c r="U244" i="3" a="1"/>
  <c r="U244" i="3" s="1"/>
  <c r="S244" i="3" a="1"/>
  <c r="S244" i="3" s="1"/>
  <c r="T246" i="3" a="1"/>
  <c r="T246" i="3" s="1"/>
  <c r="Q124" i="3" a="1"/>
  <c r="Q124" i="3" s="1"/>
  <c r="X245" i="3" a="1"/>
  <c r="X245" i="3" s="1"/>
  <c r="W246" i="3" a="1"/>
  <c r="W246" i="3" s="1"/>
  <c r="R90" i="3" a="1"/>
  <c r="R90" i="3" s="1"/>
  <c r="R124" i="3" a="1"/>
  <c r="R124" i="3" s="1"/>
  <c r="R246" i="3" a="1"/>
  <c r="R246" i="3" s="1"/>
  <c r="W124" i="3" a="1"/>
  <c r="W124" i="3" s="1"/>
  <c r="W245" i="3" a="1"/>
  <c r="W245" i="3" s="1"/>
  <c r="AB244" i="3" a="1"/>
  <c r="AB244" i="3" s="1"/>
  <c r="Q246" i="3" a="1"/>
  <c r="Q246" i="3" s="1"/>
  <c r="S245" i="3" a="1"/>
  <c r="S245" i="3" s="1"/>
  <c r="X124" i="3" a="1"/>
  <c r="X124" i="3" s="1"/>
  <c r="Q248" i="3" a="1"/>
  <c r="Q248" i="3" s="1"/>
  <c r="X244" i="3" a="1"/>
  <c r="X244" i="3" s="1"/>
  <c r="V124" i="3" a="1"/>
  <c r="V124" i="3" s="1"/>
  <c r="Z124" i="3" a="1"/>
  <c r="Z124" i="3" s="1"/>
  <c r="Z245" i="3" a="1"/>
  <c r="Z245" i="3" s="1"/>
  <c r="T124" i="3" a="1"/>
  <c r="T124" i="3" s="1"/>
  <c r="AB90" i="3" a="1"/>
  <c r="AB90" i="3" s="1"/>
  <c r="Y246" i="3" a="1"/>
  <c r="Y246" i="3" s="1"/>
  <c r="AA90" i="3" a="1"/>
  <c r="AA90" i="3" s="1"/>
  <c r="AB245" i="3" a="1"/>
  <c r="AB245" i="3" s="1"/>
  <c r="W90" i="3" a="1"/>
  <c r="W90" i="3" s="1"/>
  <c r="Y248" i="3" a="1"/>
  <c r="Y248" i="3" s="1"/>
  <c r="U124" i="3" a="1"/>
  <c r="U124" i="3" s="1"/>
  <c r="R248" i="3" a="1"/>
  <c r="R248" i="3" s="1"/>
  <c r="AA244" i="3" a="1"/>
  <c r="AA244" i="3" s="1"/>
  <c r="T244" i="3" a="1"/>
  <c r="T244" i="3" s="1"/>
  <c r="Y244" i="3" a="1"/>
  <c r="Y244" i="3" s="1"/>
  <c r="V245" i="3" a="1"/>
  <c r="V245" i="3" s="1"/>
  <c r="Y90" i="3" a="1"/>
  <c r="Y90" i="3" s="1"/>
  <c r="V244" i="3" a="1"/>
  <c r="V244" i="3" s="1"/>
  <c r="T245" i="3" a="1"/>
  <c r="T245" i="3" s="1"/>
  <c r="S90" i="3" a="1"/>
  <c r="S90" i="3" s="1"/>
  <c r="V248" i="3" a="1"/>
  <c r="V248" i="3" s="1"/>
  <c r="X90" i="3" a="1"/>
  <c r="X90" i="3" s="1"/>
  <c r="AB246" i="3" a="1"/>
  <c r="AB246" i="3" s="1"/>
  <c r="T248" i="3" a="1"/>
  <c r="T248" i="3" s="1"/>
  <c r="AB124" i="3" a="1"/>
  <c r="AB124" i="3" s="1"/>
  <c r="V246" i="3" a="1"/>
  <c r="V246" i="3" s="1"/>
  <c r="Q244" i="3" a="1"/>
  <c r="Q244" i="3" s="1"/>
  <c r="R244" i="3" a="1"/>
  <c r="R244" i="3" s="1"/>
  <c r="V90" i="3" a="1"/>
  <c r="V90" i="3" s="1"/>
  <c r="W244" i="3" a="1"/>
  <c r="W244" i="3" s="1"/>
  <c r="Q90" i="3" a="1"/>
  <c r="Q90" i="3" s="1"/>
  <c r="AA248" i="3" a="1"/>
  <c r="AA248" i="3" s="1"/>
  <c r="S124" i="3" a="1"/>
  <c r="S124" i="3" s="1"/>
  <c r="U90" i="3" a="1"/>
  <c r="U90" i="3" s="1"/>
  <c r="X248" i="3" a="1"/>
  <c r="X248" i="3" s="1"/>
  <c r="W248" i="3" a="1"/>
  <c r="W248" i="3" s="1"/>
  <c r="R245" i="3" a="1"/>
  <c r="R245" i="3" s="1"/>
  <c r="U245" i="3" a="1"/>
  <c r="U245" i="3" s="1"/>
  <c r="AA245" i="3" a="1"/>
  <c r="AA245" i="3" s="1"/>
  <c r="Y245" i="3" a="1"/>
  <c r="Y245" i="3" s="1"/>
  <c r="Z90" i="3" a="1"/>
  <c r="Z90" i="3" s="1"/>
  <c r="Z244" i="3" a="1"/>
  <c r="Z244" i="3" s="1"/>
  <c r="U246" i="3" a="1"/>
  <c r="U246" i="3" s="1"/>
  <c r="Q245" i="3" a="1"/>
  <c r="Q245" i="3" s="1"/>
  <c r="U248" i="3" a="1"/>
  <c r="U248" i="3" s="1"/>
  <c r="X246" i="3" a="1"/>
  <c r="X246" i="3" s="1"/>
  <c r="AB248" i="3" a="1"/>
  <c r="AB248" i="3" s="1"/>
  <c r="Z246" i="3" a="1"/>
  <c r="Z246" i="3" s="1"/>
  <c r="S248" i="3" a="1"/>
  <c r="S248" i="3" s="1"/>
  <c r="AA246" i="3" a="1"/>
  <c r="AA246" i="3" s="1"/>
  <c r="AA124" i="3" a="1"/>
  <c r="AA124" i="3" s="1"/>
  <c r="Y124" i="3" a="1"/>
  <c r="Y124" i="3" s="1"/>
  <c r="T90" i="3" a="1"/>
  <c r="T90" i="3" s="1"/>
  <c r="S246" i="3" a="1"/>
  <c r="S246" i="3" s="1"/>
  <c r="Z56" i="3" a="1"/>
  <c r="Z56" i="3" s="1"/>
  <c r="X56" i="3" a="1"/>
  <c r="X56" i="3" s="1"/>
  <c r="AA56" i="3" a="1"/>
  <c r="AA56" i="3" s="1"/>
  <c r="Y56" i="3" a="1"/>
  <c r="Y56" i="3" s="1"/>
  <c r="AB56" i="3" a="1"/>
  <c r="AB56" i="3" s="1"/>
  <c r="Q23" i="3" a="1"/>
  <c r="Q23" i="3" s="1"/>
  <c r="S23" i="3" a="1"/>
  <c r="S23" i="3" s="1"/>
  <c r="W23" i="3" a="1"/>
  <c r="W23" i="3" s="1"/>
  <c r="R23" i="3" a="1"/>
  <c r="R23" i="3" s="1"/>
  <c r="Y23" i="3" a="1"/>
  <c r="Y23" i="3" s="1"/>
  <c r="U23" i="3" a="1"/>
  <c r="U23" i="3" s="1"/>
  <c r="AA23" i="3" a="1"/>
  <c r="AA23" i="3" s="1"/>
  <c r="AB23" i="3" a="1"/>
  <c r="AB23" i="3" s="1"/>
  <c r="Z23" i="3" a="1"/>
  <c r="Z23" i="3" s="1"/>
  <c r="T23" i="3" a="1"/>
  <c r="T23" i="3" s="1"/>
  <c r="X23" i="3" a="1"/>
  <c r="X23" i="3" s="1"/>
  <c r="V23" i="3" a="1"/>
  <c r="V23" i="3" s="1"/>
  <c r="Q6" i="3" a="1"/>
  <c r="Q6" i="3" s="1"/>
  <c r="U6" i="3" a="1"/>
  <c r="U6" i="3" s="1"/>
  <c r="W6" i="3" a="1"/>
  <c r="W6" i="3" s="1"/>
  <c r="R6" i="3" a="1"/>
  <c r="R6" i="3" s="1"/>
  <c r="T6" i="3" a="1"/>
  <c r="T6" i="3" s="1"/>
  <c r="S6" i="3" a="1"/>
  <c r="S6" i="3" s="1"/>
  <c r="V6" i="3" a="1"/>
  <c r="V6" i="3" s="1"/>
  <c r="Z6" i="3" a="1"/>
  <c r="Z6" i="3" s="1"/>
  <c r="Y6" i="3" a="1"/>
  <c r="Y6" i="3" s="1"/>
  <c r="AB6" i="3" a="1"/>
  <c r="AB6" i="3" s="1"/>
  <c r="AA6" i="3" a="1"/>
  <c r="AA6" i="3" s="1"/>
  <c r="X6" i="3" a="1"/>
  <c r="X6" i="3" s="1"/>
  <c r="R74" i="3" a="1"/>
  <c r="R74" i="3" s="1"/>
  <c r="S74" i="3" a="1"/>
  <c r="S74" i="3" s="1"/>
  <c r="Y74" i="3" a="1"/>
  <c r="Y74" i="3" s="1"/>
  <c r="AB74" i="3" a="1"/>
  <c r="AB74" i="3" s="1"/>
  <c r="X74" i="3" a="1"/>
  <c r="X74" i="3" s="1"/>
  <c r="T74" i="3" a="1"/>
  <c r="T74" i="3" s="1"/>
  <c r="Z74" i="3" a="1"/>
  <c r="Z74" i="3" s="1"/>
  <c r="V74" i="3" a="1"/>
  <c r="V74" i="3" s="1"/>
  <c r="U74" i="3" a="1"/>
  <c r="U74" i="3" s="1"/>
  <c r="Q74" i="3" a="1"/>
  <c r="Q74" i="3" s="1"/>
  <c r="AA74" i="3" a="1"/>
  <c r="AA74" i="3" s="1"/>
  <c r="R80" i="3" a="1"/>
  <c r="R80" i="3" s="1"/>
  <c r="Q80" i="3" a="1"/>
  <c r="Q80" i="3" s="1"/>
  <c r="X80" i="3" a="1"/>
  <c r="X80" i="3" s="1"/>
  <c r="Z80" i="3" a="1"/>
  <c r="Z80" i="3" s="1"/>
  <c r="T80" i="3" a="1"/>
  <c r="T80" i="3" s="1"/>
  <c r="V80" i="3" a="1"/>
  <c r="V80" i="3" s="1"/>
  <c r="AB80" i="3" a="1"/>
  <c r="AB80" i="3" s="1"/>
  <c r="S80" i="3" a="1"/>
  <c r="S80" i="3" s="1"/>
  <c r="U80" i="3" a="1"/>
  <c r="U80" i="3" s="1"/>
  <c r="Y80" i="3" a="1"/>
  <c r="Y80" i="3" s="1"/>
  <c r="AA80" i="3" a="1"/>
  <c r="AA80" i="3" s="1"/>
  <c r="W80" i="3" a="1"/>
  <c r="W80" i="3" s="1"/>
  <c r="AB67" i="3" a="1"/>
  <c r="AB67" i="3" s="1"/>
  <c r="T67" i="3" a="1"/>
  <c r="T67" i="3" s="1"/>
  <c r="Z67" i="3" a="1"/>
  <c r="Z67" i="3" s="1"/>
  <c r="U67" i="3" a="1"/>
  <c r="U67" i="3" s="1"/>
  <c r="R67" i="3" a="1"/>
  <c r="R67" i="3" s="1"/>
  <c r="AA67" i="3" a="1"/>
  <c r="AA67" i="3" s="1"/>
  <c r="S67" i="3" a="1"/>
  <c r="S67" i="3" s="1"/>
  <c r="Y67" i="3" a="1"/>
  <c r="Y67" i="3" s="1"/>
  <c r="V67" i="3" a="1"/>
  <c r="V67" i="3" s="1"/>
  <c r="Q67" i="3" a="1"/>
  <c r="Q67" i="3" s="1"/>
  <c r="X67" i="3" a="1"/>
  <c r="X67" i="3" s="1"/>
  <c r="W67" i="3" a="1"/>
  <c r="W67" i="3" s="1"/>
  <c r="AA24" i="3" a="1"/>
  <c r="AA24" i="3" s="1"/>
  <c r="R9" i="3" a="1"/>
  <c r="R9" i="3" s="1"/>
  <c r="Y8" i="3" a="1"/>
  <c r="Y8" i="3" s="1"/>
  <c r="X9" i="3" a="1"/>
  <c r="X9" i="3" s="1"/>
  <c r="U7" i="3" a="1"/>
  <c r="U7" i="3" s="1"/>
  <c r="AB8" i="3" a="1"/>
  <c r="AB8" i="3" s="1"/>
  <c r="S24" i="3" a="1"/>
  <c r="S24" i="3" s="1"/>
  <c r="AA9" i="3" a="1"/>
  <c r="AA9" i="3" s="1"/>
  <c r="Z7" i="3" a="1"/>
  <c r="Z7" i="3" s="1"/>
  <c r="Q8" i="3" a="1"/>
  <c r="Q8" i="3" s="1"/>
  <c r="V24" i="3" a="1"/>
  <c r="V24" i="3" s="1"/>
  <c r="T8" i="3" a="1"/>
  <c r="T8" i="3" s="1"/>
  <c r="S9" i="3" a="1"/>
  <c r="S9" i="3" s="1"/>
  <c r="R7" i="3" a="1"/>
  <c r="R7" i="3" s="1"/>
  <c r="Y24" i="3" a="1"/>
  <c r="Y24" i="3" s="1"/>
  <c r="X7" i="3" a="1"/>
  <c r="X7" i="3" s="1"/>
  <c r="W8" i="3" a="1"/>
  <c r="W8" i="3" s="1"/>
  <c r="V9" i="3" a="1"/>
  <c r="V9" i="3" s="1"/>
  <c r="AB24" i="3" a="1"/>
  <c r="AB24" i="3" s="1"/>
  <c r="AA7" i="3" a="1"/>
  <c r="AA7" i="3" s="1"/>
  <c r="Q24" i="3" a="1"/>
  <c r="Q24" i="3" s="1"/>
  <c r="Y9" i="3" a="1"/>
  <c r="Y9" i="3" s="1"/>
  <c r="U8" i="3" a="1"/>
  <c r="U8" i="3" s="1"/>
  <c r="T24" i="3" a="1"/>
  <c r="T24" i="3" s="1"/>
  <c r="AB9" i="3" a="1"/>
  <c r="AB9" i="3" s="1"/>
  <c r="S7" i="3" a="1"/>
  <c r="S7" i="3" s="1"/>
  <c r="Z8" i="3" a="1"/>
  <c r="Z8" i="3" s="1"/>
  <c r="Q9" i="3" a="1"/>
  <c r="Q9" i="3" s="1"/>
  <c r="W24" i="3" a="1"/>
  <c r="W24" i="3" s="1"/>
  <c r="V7" i="3" a="1"/>
  <c r="V7" i="3" s="1"/>
  <c r="T9" i="3" a="1"/>
  <c r="T9" i="3" s="1"/>
  <c r="R8" i="3" a="1"/>
  <c r="R8" i="3" s="1"/>
  <c r="Y7" i="3" a="1"/>
  <c r="Y7" i="3" s="1"/>
  <c r="X8" i="3" a="1"/>
  <c r="X8" i="3" s="1"/>
  <c r="W9" i="3" a="1"/>
  <c r="W9" i="3" s="1"/>
  <c r="U24" i="3" a="1"/>
  <c r="U24" i="3" s="1"/>
  <c r="AB7" i="3" a="1"/>
  <c r="AB7" i="3" s="1"/>
  <c r="AA8" i="3" a="1"/>
  <c r="AA8" i="3" s="1"/>
  <c r="Z24" i="3" a="1"/>
  <c r="Z24" i="3" s="1"/>
  <c r="Q7" i="3" a="1"/>
  <c r="Q7" i="3" s="1"/>
  <c r="U9" i="3" a="1"/>
  <c r="U9" i="3" s="1"/>
  <c r="T7" i="3" a="1"/>
  <c r="T7" i="3" s="1"/>
  <c r="S8" i="3" a="1"/>
  <c r="S8" i="3" s="1"/>
  <c r="R24" i="3" a="1"/>
  <c r="R24" i="3" s="1"/>
  <c r="Z9" i="3" a="1"/>
  <c r="Z9" i="3" s="1"/>
  <c r="X24" i="3" a="1"/>
  <c r="X24" i="3" s="1"/>
  <c r="W7" i="3" a="1"/>
  <c r="W7" i="3" s="1"/>
  <c r="V8" i="3" a="1"/>
  <c r="V8" i="3" s="1"/>
  <c r="AB218" i="3" a="1"/>
  <c r="AB218" i="3" s="1"/>
  <c r="X54" i="3" a="1"/>
  <c r="X54" i="3" s="1"/>
  <c r="T86" i="3" a="1"/>
  <c r="T86" i="3" s="1"/>
  <c r="AB76" i="3" a="1"/>
  <c r="AB76" i="3" s="1"/>
  <c r="X92" i="3" a="1"/>
  <c r="X92" i="3" s="1"/>
  <c r="AB81" i="3" a="1"/>
  <c r="AB81" i="3" s="1"/>
  <c r="AA55" i="3" a="1"/>
  <c r="AA55" i="3" s="1"/>
  <c r="AA75" i="3" a="1"/>
  <c r="AA75" i="3" s="1"/>
  <c r="W84" i="3" a="1"/>
  <c r="W84" i="3" s="1"/>
  <c r="Z58" i="3" a="1"/>
  <c r="Z58" i="3" s="1"/>
  <c r="Z125" i="3" a="1"/>
  <c r="Z125" i="3" s="1"/>
  <c r="V91" i="3" a="1"/>
  <c r="V91" i="3" s="1"/>
  <c r="R77" i="3" a="1"/>
  <c r="R77" i="3" s="1"/>
  <c r="U60" i="3" a="1"/>
  <c r="U60" i="3" s="1"/>
  <c r="Q53" i="3" a="1"/>
  <c r="Q53" i="3" s="1"/>
  <c r="U89" i="3" a="1"/>
  <c r="U89" i="3" s="1"/>
  <c r="Q83" i="3" a="1"/>
  <c r="Q83" i="3" s="1"/>
  <c r="Y77" i="3" a="1"/>
  <c r="Y77" i="3" s="1"/>
  <c r="X218" i="3" a="1"/>
  <c r="X218" i="3" s="1"/>
  <c r="T54" i="3" a="1"/>
  <c r="T54" i="3" s="1"/>
  <c r="AB87" i="3" a="1"/>
  <c r="AB87" i="3" s="1"/>
  <c r="X76" i="3" a="1"/>
  <c r="X76" i="3" s="1"/>
  <c r="T92" i="3" a="1"/>
  <c r="T92" i="3" s="1"/>
  <c r="AB78" i="3" a="1"/>
  <c r="AB78" i="3" s="1"/>
  <c r="X81" i="3" a="1"/>
  <c r="X81" i="3" s="1"/>
  <c r="AA54" i="3" a="1"/>
  <c r="AA54" i="3" s="1"/>
  <c r="W86" i="3" a="1"/>
  <c r="W86" i="3" s="1"/>
  <c r="S61" i="3" a="1"/>
  <c r="S61" i="3" s="1"/>
  <c r="AA92" i="3" a="1"/>
  <c r="AA92" i="3" s="1"/>
  <c r="V55" i="3" a="1"/>
  <c r="V55" i="3" s="1"/>
  <c r="Z61" i="3" a="1"/>
  <c r="Z61" i="3" s="1"/>
  <c r="V75" i="3" a="1"/>
  <c r="V75" i="3" s="1"/>
  <c r="R84" i="3" a="1"/>
  <c r="R84" i="3" s="1"/>
  <c r="Q57" i="3" a="1"/>
  <c r="Q57" i="3" s="1"/>
  <c r="Y84" i="3" a="1"/>
  <c r="Y84" i="3" s="1"/>
  <c r="Q84" i="3" a="1"/>
  <c r="Q84" i="3" s="1"/>
  <c r="T218" i="3" a="1"/>
  <c r="T218" i="3" s="1"/>
  <c r="AB53" i="3" a="1"/>
  <c r="AB53" i="3" s="1"/>
  <c r="X87" i="3" a="1"/>
  <c r="X87" i="3" s="1"/>
  <c r="T76" i="3" a="1"/>
  <c r="T76" i="3" s="1"/>
  <c r="AB83" i="3" a="1"/>
  <c r="AB83" i="3" s="1"/>
  <c r="X78" i="3" a="1"/>
  <c r="X78" i="3" s="1"/>
  <c r="T81" i="3" a="1"/>
  <c r="T81" i="3" s="1"/>
  <c r="AA86" i="3" a="1"/>
  <c r="AA86" i="3" s="1"/>
  <c r="S75" i="3" a="1"/>
  <c r="S75" i="3" s="1"/>
  <c r="R58" i="3" a="1"/>
  <c r="R58" i="3" s="1"/>
  <c r="Z88" i="3" a="1"/>
  <c r="Z88" i="3" s="1"/>
  <c r="V82" i="3" a="1"/>
  <c r="V82" i="3" s="1"/>
  <c r="R125" i="3" a="1"/>
  <c r="R125" i="3" s="1"/>
  <c r="V79" i="3" a="1"/>
  <c r="V79" i="3" s="1"/>
  <c r="Y58" i="3" a="1"/>
  <c r="Y58" i="3" s="1"/>
  <c r="Y125" i="3" a="1"/>
  <c r="Y125" i="3" s="1"/>
  <c r="U91" i="3" a="1"/>
  <c r="U91" i="3" s="1"/>
  <c r="Q77" i="3" a="1"/>
  <c r="Q77" i="3" s="1"/>
  <c r="AB60" i="3" a="1"/>
  <c r="AB60" i="3" s="1"/>
  <c r="X53" i="3" a="1"/>
  <c r="X53" i="3" s="1"/>
  <c r="T87" i="3" a="1"/>
  <c r="T87" i="3" s="1"/>
  <c r="AB89" i="3" a="1"/>
  <c r="AB89" i="3" s="1"/>
  <c r="X83" i="3" a="1"/>
  <c r="X83" i="3" s="1"/>
  <c r="T78" i="3" a="1"/>
  <c r="T78" i="3" s="1"/>
  <c r="W218" i="3" a="1"/>
  <c r="W218" i="3" s="1"/>
  <c r="AA87" i="3" a="1"/>
  <c r="AA87" i="3" s="1"/>
  <c r="W76" i="3" a="1"/>
  <c r="W76" i="3" s="1"/>
  <c r="S92" i="3" a="1"/>
  <c r="S92" i="3" s="1"/>
  <c r="AA78" i="3" a="1"/>
  <c r="AA78" i="3" s="1"/>
  <c r="Z54" i="3" a="1"/>
  <c r="Z54" i="3" s="1"/>
  <c r="V86" i="3" a="1"/>
  <c r="V86" i="3" s="1"/>
  <c r="R61" i="3" a="1"/>
  <c r="R61" i="3" s="1"/>
  <c r="Z92" i="3" a="1"/>
  <c r="Z92" i="3" s="1"/>
  <c r="U55" i="3" a="1"/>
  <c r="U55" i="3" s="1"/>
  <c r="Y61" i="3" a="1"/>
  <c r="Y61" i="3" s="1"/>
  <c r="U81" i="3" a="1"/>
  <c r="U81" i="3" s="1"/>
  <c r="X60" i="3" a="1"/>
  <c r="X60" i="3" s="1"/>
  <c r="T53" i="3" a="1"/>
  <c r="T53" i="3" s="1"/>
  <c r="X89" i="3" a="1"/>
  <c r="X89" i="3" s="1"/>
  <c r="T83" i="3" a="1"/>
  <c r="T83" i="3" s="1"/>
  <c r="AB77" i="3" a="1"/>
  <c r="AB77" i="3" s="1"/>
  <c r="AA218" i="3" a="1"/>
  <c r="AA218" i="3" s="1"/>
  <c r="S86" i="3" a="1"/>
  <c r="S86" i="3" s="1"/>
  <c r="AA76" i="3" a="1"/>
  <c r="AA76" i="3" s="1"/>
  <c r="W92" i="3" a="1"/>
  <c r="W92" i="3" s="1"/>
  <c r="AA81" i="3" a="1"/>
  <c r="AA81" i="3" s="1"/>
  <c r="V57" i="3" a="1"/>
  <c r="V57" i="3" s="1"/>
  <c r="R88" i="3" a="1"/>
  <c r="R88" i="3" s="1"/>
  <c r="Q58" i="3" a="1"/>
  <c r="Q58" i="3" s="1"/>
  <c r="Y88" i="3" a="1"/>
  <c r="Y88" i="3" s="1"/>
  <c r="U82" i="3" a="1"/>
  <c r="U82" i="3" s="1"/>
  <c r="Q125" i="3" a="1"/>
  <c r="Q125" i="3" s="1"/>
  <c r="U79" i="3" a="1"/>
  <c r="U79" i="3" s="1"/>
  <c r="T60" i="3" a="1"/>
  <c r="T60" i="3" s="1"/>
  <c r="T89" i="3" a="1"/>
  <c r="T89" i="3" s="1"/>
  <c r="AB91" i="3" a="1"/>
  <c r="AB91" i="3" s="1"/>
  <c r="X77" i="3" a="1"/>
  <c r="X77" i="3" s="1"/>
  <c r="AA60" i="3" a="1"/>
  <c r="AA60" i="3" s="1"/>
  <c r="S87" i="3" a="1"/>
  <c r="S87" i="3" s="1"/>
  <c r="AA89" i="3" a="1"/>
  <c r="AA89" i="3" s="1"/>
  <c r="W83" i="3" a="1"/>
  <c r="W83" i="3" s="1"/>
  <c r="S78" i="3" a="1"/>
  <c r="S78" i="3" s="1"/>
  <c r="V218" i="3" a="1"/>
  <c r="V218" i="3" s="1"/>
  <c r="Z87" i="3" a="1"/>
  <c r="Z87" i="3" s="1"/>
  <c r="V76" i="3" a="1"/>
  <c r="V76" i="3" s="1"/>
  <c r="R92" i="3" a="1"/>
  <c r="R92" i="3" s="1"/>
  <c r="Z78" i="3" a="1"/>
  <c r="Z78" i="3" s="1"/>
  <c r="V81" i="3" a="1"/>
  <c r="V81" i="3" s="1"/>
  <c r="Y54" i="3" a="1"/>
  <c r="Y54" i="3" s="1"/>
  <c r="U86" i="3" a="1"/>
  <c r="U86" i="3" s="1"/>
  <c r="Q61" i="3" a="1"/>
  <c r="Q61" i="3" s="1"/>
  <c r="Y92" i="3" a="1"/>
  <c r="Y92" i="3" s="1"/>
  <c r="AB58" i="3" a="1"/>
  <c r="AB58" i="3" s="1"/>
  <c r="AB125" i="3" a="1"/>
  <c r="AB125" i="3" s="1"/>
  <c r="X91" i="3" a="1"/>
  <c r="X91" i="3" s="1"/>
  <c r="T77" i="3" a="1"/>
  <c r="T77" i="3" s="1"/>
  <c r="S218" i="3" a="1"/>
  <c r="S218" i="3" s="1"/>
  <c r="AA53" i="3" a="1"/>
  <c r="AA53" i="3" s="1"/>
  <c r="W87" i="3" a="1"/>
  <c r="W87" i="3" s="1"/>
  <c r="S76" i="3" a="1"/>
  <c r="S76" i="3" s="1"/>
  <c r="AA83" i="3" a="1"/>
  <c r="AA83" i="3" s="1"/>
  <c r="W78" i="3" a="1"/>
  <c r="W78" i="3" s="1"/>
  <c r="S81" i="3" a="1"/>
  <c r="S81" i="3" s="1"/>
  <c r="Z55" i="3" a="1"/>
  <c r="Z55" i="3" s="1"/>
  <c r="Z75" i="3" a="1"/>
  <c r="Z75" i="3" s="1"/>
  <c r="V84" i="3" a="1"/>
  <c r="V84" i="3" s="1"/>
  <c r="U57" i="3" a="1"/>
  <c r="U57" i="3" s="1"/>
  <c r="Q88" i="3" a="1"/>
  <c r="Q88" i="3" s="1"/>
  <c r="X58" i="3" a="1"/>
  <c r="X58" i="3" s="1"/>
  <c r="AB82" i="3" a="1"/>
  <c r="AB82" i="3" s="1"/>
  <c r="X125" i="3" a="1"/>
  <c r="X125" i="3" s="1"/>
  <c r="T91" i="3" a="1"/>
  <c r="T91" i="3" s="1"/>
  <c r="AB79" i="3" a="1"/>
  <c r="AB79" i="3" s="1"/>
  <c r="S60" i="3" a="1"/>
  <c r="S60" i="3" s="1"/>
  <c r="S89" i="3" a="1"/>
  <c r="S89" i="3" s="1"/>
  <c r="AA91" i="3" a="1"/>
  <c r="AA91" i="3" s="1"/>
  <c r="W77" i="3" a="1"/>
  <c r="W77" i="3" s="1"/>
  <c r="Z60" i="3" a="1"/>
  <c r="Z60" i="3" s="1"/>
  <c r="V53" i="3" a="1"/>
  <c r="V53" i="3" s="1"/>
  <c r="R87" i="3" a="1"/>
  <c r="R87" i="3" s="1"/>
  <c r="Z89" i="3" a="1"/>
  <c r="Z89" i="3" s="1"/>
  <c r="V83" i="3" a="1"/>
  <c r="V83" i="3" s="1"/>
  <c r="R78" i="3" a="1"/>
  <c r="R78" i="3" s="1"/>
  <c r="U218" i="3" a="1"/>
  <c r="U218" i="3" s="1"/>
  <c r="Q54" i="3" a="1"/>
  <c r="Q54" i="3" s="1"/>
  <c r="Y87" i="3" a="1"/>
  <c r="Y87" i="3" s="1"/>
  <c r="U76" i="3" a="1"/>
  <c r="U76" i="3" s="1"/>
  <c r="Q92" i="3" a="1"/>
  <c r="Q92" i="3" s="1"/>
  <c r="Y78" i="3" a="1"/>
  <c r="Y78" i="3" s="1"/>
  <c r="T58" i="3" a="1"/>
  <c r="T58" i="3" s="1"/>
  <c r="AB88" i="3" a="1"/>
  <c r="AB88" i="3" s="1"/>
  <c r="X82" i="3" a="1"/>
  <c r="X82" i="3" s="1"/>
  <c r="T125" i="3" a="1"/>
  <c r="T125" i="3" s="1"/>
  <c r="X79" i="3" a="1"/>
  <c r="X79" i="3" s="1"/>
  <c r="S53" i="3" a="1"/>
  <c r="S53" i="3" s="1"/>
  <c r="W89" i="3" a="1"/>
  <c r="W89" i="3" s="1"/>
  <c r="S83" i="3" a="1"/>
  <c r="S83" i="3" s="1"/>
  <c r="AA77" i="3" a="1"/>
  <c r="AA77" i="3" s="1"/>
  <c r="Z81" i="3" a="1"/>
  <c r="Z81" i="3" s="1"/>
  <c r="Z86" i="3" a="1"/>
  <c r="Z86" i="3" s="1"/>
  <c r="V61" i="3" a="1"/>
  <c r="V61" i="3" s="1"/>
  <c r="R75" i="3" a="1"/>
  <c r="R75" i="3" s="1"/>
  <c r="Y55" i="3" a="1"/>
  <c r="Y55" i="3" s="1"/>
  <c r="Y75" i="3" a="1"/>
  <c r="Y75" i="3" s="1"/>
  <c r="U84" i="3" a="1"/>
  <c r="U84" i="3" s="1"/>
  <c r="AB57" i="3" a="1"/>
  <c r="AB57" i="3" s="1"/>
  <c r="X88" i="3" a="1"/>
  <c r="X88" i="3" s="1"/>
  <c r="T82" i="3" a="1"/>
  <c r="T82" i="3" s="1"/>
  <c r="T79" i="3" a="1"/>
  <c r="T79" i="3" s="1"/>
  <c r="AA82" i="3" a="1"/>
  <c r="AA82" i="3" s="1"/>
  <c r="W125" i="3" a="1"/>
  <c r="W125" i="3" s="1"/>
  <c r="S91" i="3" a="1"/>
  <c r="S91" i="3" s="1"/>
  <c r="AA79" i="3" a="1"/>
  <c r="AA79" i="3" s="1"/>
  <c r="R60" i="3" a="1"/>
  <c r="R60" i="3" s="1"/>
  <c r="R89" i="3" a="1"/>
  <c r="R89" i="3" s="1"/>
  <c r="Z91" i="3" a="1"/>
  <c r="Z91" i="3" s="1"/>
  <c r="V77" i="3" a="1"/>
  <c r="V77" i="3" s="1"/>
  <c r="Y60" i="3" a="1"/>
  <c r="Y60" i="3" s="1"/>
  <c r="U53" i="3" a="1"/>
  <c r="U53" i="3" s="1"/>
  <c r="Q87" i="3" a="1"/>
  <c r="Q87" i="3" s="1"/>
  <c r="Y89" i="3" a="1"/>
  <c r="Y89" i="3" s="1"/>
  <c r="U83" i="3" a="1"/>
  <c r="U83" i="3" s="1"/>
  <c r="Q78" i="3" a="1"/>
  <c r="Q78" i="3" s="1"/>
  <c r="X57" i="3" a="1"/>
  <c r="X57" i="3" s="1"/>
  <c r="T88" i="3" a="1"/>
  <c r="T88" i="3" s="1"/>
  <c r="AA58" i="3" a="1"/>
  <c r="AA58" i="3" s="1"/>
  <c r="AA125" i="3" a="1"/>
  <c r="AA125" i="3" s="1"/>
  <c r="W91" i="3" a="1"/>
  <c r="W91" i="3" s="1"/>
  <c r="S77" i="3" a="1"/>
  <c r="S77" i="3" s="1"/>
  <c r="Z218" i="3" a="1"/>
  <c r="Z218" i="3" s="1"/>
  <c r="V54" i="3" a="1"/>
  <c r="V54" i="3" s="1"/>
  <c r="R86" i="3" a="1"/>
  <c r="R86" i="3" s="1"/>
  <c r="Z76" i="3" a="1"/>
  <c r="Z76" i="3" s="1"/>
  <c r="V92" i="3" a="1"/>
  <c r="V92" i="3" s="1"/>
  <c r="R81" i="3" a="1"/>
  <c r="R81" i="3" s="1"/>
  <c r="Y86" i="3" a="1"/>
  <c r="Y86" i="3" s="1"/>
  <c r="U61" i="3" a="1"/>
  <c r="U61" i="3" s="1"/>
  <c r="Q75" i="3" a="1"/>
  <c r="Q75" i="3" s="1"/>
  <c r="T57" i="3" a="1"/>
  <c r="T57" i="3" s="1"/>
  <c r="AB84" i="3" a="1"/>
  <c r="AB84" i="3" s="1"/>
  <c r="AA57" i="3" a="1"/>
  <c r="AA57" i="3" s="1"/>
  <c r="W88" i="3" a="1"/>
  <c r="W88" i="3" s="1"/>
  <c r="S82" i="3" a="1"/>
  <c r="S82" i="3" s="1"/>
  <c r="S79" i="3" a="1"/>
  <c r="S79" i="3" s="1"/>
  <c r="V58" i="3" a="1"/>
  <c r="V58" i="3" s="1"/>
  <c r="Z82" i="3" a="1"/>
  <c r="Z82" i="3" s="1"/>
  <c r="V125" i="3" a="1"/>
  <c r="V125" i="3" s="1"/>
  <c r="R91" i="3" a="1"/>
  <c r="R91" i="3" s="1"/>
  <c r="Z79" i="3" a="1"/>
  <c r="Z79" i="3" s="1"/>
  <c r="Q60" i="3" a="1"/>
  <c r="Q60" i="3" s="1"/>
  <c r="Q89" i="3" a="1"/>
  <c r="Q89" i="3" s="1"/>
  <c r="Y91" i="3" a="1"/>
  <c r="Y91" i="3" s="1"/>
  <c r="U77" i="3" a="1"/>
  <c r="U77" i="3" s="1"/>
  <c r="AB55" i="3" a="1"/>
  <c r="AB55" i="3" s="1"/>
  <c r="AB75" i="3" a="1"/>
  <c r="AB75" i="3" s="1"/>
  <c r="X84" i="3" a="1"/>
  <c r="X84" i="3" s="1"/>
  <c r="S58" i="3" a="1"/>
  <c r="S58" i="3" s="1"/>
  <c r="AA88" i="3" a="1"/>
  <c r="AA88" i="3" s="1"/>
  <c r="W82" i="3" a="1"/>
  <c r="W82" i="3" s="1"/>
  <c r="S125" i="3" a="1"/>
  <c r="S125" i="3" s="1"/>
  <c r="W79" i="3" a="1"/>
  <c r="W79" i="3" s="1"/>
  <c r="R218" i="3" a="1"/>
  <c r="R218" i="3" s="1"/>
  <c r="Z53" i="3" a="1"/>
  <c r="Z53" i="3" s="1"/>
  <c r="V87" i="3" a="1"/>
  <c r="V87" i="3" s="1"/>
  <c r="R76" i="3" a="1"/>
  <c r="R76" i="3" s="1"/>
  <c r="Z83" i="3" a="1"/>
  <c r="Z83" i="3" s="1"/>
  <c r="V78" i="3" a="1"/>
  <c r="V78" i="3" s="1"/>
  <c r="Y218" i="3" a="1"/>
  <c r="Y218" i="3" s="1"/>
  <c r="U54" i="3" a="1"/>
  <c r="U54" i="3" s="1"/>
  <c r="Q86" i="3" a="1"/>
  <c r="Q86" i="3" s="1"/>
  <c r="Y76" i="3" a="1"/>
  <c r="Y76" i="3" s="1"/>
  <c r="U92" i="3" a="1"/>
  <c r="U92" i="3" s="1"/>
  <c r="Y81" i="3" a="1"/>
  <c r="Y81" i="3" s="1"/>
  <c r="X55" i="3" a="1"/>
  <c r="X55" i="3" s="1"/>
  <c r="AB61" i="3" a="1"/>
  <c r="AB61" i="3" s="1"/>
  <c r="X75" i="3" a="1"/>
  <c r="X75" i="3" s="1"/>
  <c r="T84" i="3" a="1"/>
  <c r="T84" i="3" s="1"/>
  <c r="S57" i="3" a="1"/>
  <c r="S57" i="3" s="1"/>
  <c r="AA84" i="3" a="1"/>
  <c r="AA84" i="3" s="1"/>
  <c r="Z57" i="3" a="1"/>
  <c r="Z57" i="3" s="1"/>
  <c r="V88" i="3" a="1"/>
  <c r="V88" i="3" s="1"/>
  <c r="R82" i="3" a="1"/>
  <c r="R82" i="3" s="1"/>
  <c r="R79" i="3" a="1"/>
  <c r="R79" i="3" s="1"/>
  <c r="U58" i="3" a="1"/>
  <c r="U58" i="3" s="1"/>
  <c r="Y82" i="3" a="1"/>
  <c r="Y82" i="3" s="1"/>
  <c r="U125" i="3" a="1"/>
  <c r="U125" i="3" s="1"/>
  <c r="Q91" i="3" a="1"/>
  <c r="Q91" i="3" s="1"/>
  <c r="Y79" i="3" a="1"/>
  <c r="Y79" i="3" s="1"/>
  <c r="Q79" i="3" a="1"/>
  <c r="Q79" i="3" s="1"/>
  <c r="U75" i="3" a="1"/>
  <c r="U75" i="3" s="1"/>
  <c r="T55" i="3" a="1"/>
  <c r="T55" i="3" s="1"/>
  <c r="AB86" i="3" a="1"/>
  <c r="AB86" i="3" s="1"/>
  <c r="X61" i="3" a="1"/>
  <c r="X61" i="3" s="1"/>
  <c r="T75" i="3" a="1"/>
  <c r="T75" i="3" s="1"/>
  <c r="S88" i="3" a="1"/>
  <c r="S88" i="3" s="1"/>
  <c r="V60" i="3" a="1"/>
  <c r="V60" i="3" s="1"/>
  <c r="R53" i="3" a="1"/>
  <c r="R53" i="3" s="1"/>
  <c r="V89" i="3" a="1"/>
  <c r="V89" i="3" s="1"/>
  <c r="R83" i="3" a="1"/>
  <c r="R83" i="3" s="1"/>
  <c r="Z77" i="3" a="1"/>
  <c r="Z77" i="3" s="1"/>
  <c r="Q218" i="3" a="1"/>
  <c r="Q218" i="3" s="1"/>
  <c r="Y53" i="3" a="1"/>
  <c r="Y53" i="3" s="1"/>
  <c r="U87" i="3" a="1"/>
  <c r="U87" i="3" s="1"/>
  <c r="Q76" i="3" a="1"/>
  <c r="Q76" i="3" s="1"/>
  <c r="Y83" i="3" a="1"/>
  <c r="Y83" i="3" s="1"/>
  <c r="U78" i="3" a="1"/>
  <c r="U78" i="3" s="1"/>
  <c r="Q81" i="3" a="1"/>
  <c r="Q81" i="3" s="1"/>
  <c r="AB54" i="3" a="1"/>
  <c r="AB54" i="3" s="1"/>
  <c r="X86" i="3" a="1"/>
  <c r="X86" i="3" s="1"/>
  <c r="T61" i="3" a="1"/>
  <c r="T61" i="3" s="1"/>
  <c r="AB92" i="3" a="1"/>
  <c r="AB92" i="3" s="1"/>
  <c r="AA61" i="3" a="1"/>
  <c r="AA61" i="3" s="1"/>
  <c r="W75" i="3" a="1"/>
  <c r="W75" i="3" s="1"/>
  <c r="S84" i="3" a="1"/>
  <c r="S84" i="3" s="1"/>
  <c r="R57" i="3" a="1"/>
  <c r="R57" i="3" s="1"/>
  <c r="Z84" i="3" a="1"/>
  <c r="Z84" i="3" s="1"/>
  <c r="Y57" i="3" a="1"/>
  <c r="Y57" i="3" s="1"/>
  <c r="U88" i="3" a="1"/>
  <c r="U88" i="3" s="1"/>
  <c r="Q82" i="3" a="1"/>
  <c r="Q82" i="3" s="1"/>
  <c r="Q40" i="3" l="1"/>
  <c r="AC40" i="3" s="1"/>
  <c r="AC37" i="3"/>
  <c r="AI37" i="3" s="1"/>
  <c r="P37" i="3"/>
  <c r="I220" i="3"/>
  <c r="N220" i="3"/>
  <c r="AC11" i="3"/>
  <c r="AC12" i="3"/>
  <c r="K14" i="3"/>
  <c r="O14" i="3"/>
  <c r="L14" i="3"/>
  <c r="P131" i="3"/>
  <c r="AC131" i="3"/>
  <c r="N160" i="3"/>
  <c r="G14" i="3"/>
  <c r="AC44" i="3"/>
  <c r="P46" i="3"/>
  <c r="H14" i="3"/>
  <c r="K26" i="3"/>
  <c r="H63" i="3"/>
  <c r="I14" i="3"/>
  <c r="P242" i="3"/>
  <c r="F168" i="3"/>
  <c r="H49" i="3"/>
  <c r="E49" i="3"/>
  <c r="K49" i="3"/>
  <c r="D49" i="3"/>
  <c r="V49" i="3"/>
  <c r="Z49" i="3"/>
  <c r="AB49" i="3"/>
  <c r="X49" i="3"/>
  <c r="G49" i="3"/>
  <c r="I49" i="3"/>
  <c r="L49" i="3"/>
  <c r="T49" i="3"/>
  <c r="AA49" i="3"/>
  <c r="U49" i="3"/>
  <c r="W49" i="3"/>
  <c r="M49" i="3"/>
  <c r="P229" i="3"/>
  <c r="F14" i="3"/>
  <c r="G26" i="3"/>
  <c r="E14" i="3"/>
  <c r="P240" i="3"/>
  <c r="D26" i="3"/>
  <c r="N14" i="3"/>
  <c r="P236" i="3"/>
  <c r="L168" i="3"/>
  <c r="O26" i="3"/>
  <c r="O63" i="3"/>
  <c r="P228" i="3"/>
  <c r="G63" i="3"/>
  <c r="P239" i="3"/>
  <c r="G95" i="3"/>
  <c r="P241" i="3"/>
  <c r="H19" i="3"/>
  <c r="E168" i="3"/>
  <c r="P243" i="3"/>
  <c r="J63" i="3"/>
  <c r="O168" i="3"/>
  <c r="M14" i="3"/>
  <c r="P238" i="3"/>
  <c r="H95" i="3"/>
  <c r="F63" i="3"/>
  <c r="F95" i="3"/>
  <c r="D95" i="3"/>
  <c r="P225" i="3"/>
  <c r="P227" i="3"/>
  <c r="P231" i="3"/>
  <c r="J14" i="3"/>
  <c r="L63" i="3"/>
  <c r="AC217" i="3"/>
  <c r="P235" i="3"/>
  <c r="G168" i="3"/>
  <c r="P224" i="3"/>
  <c r="J95" i="3"/>
  <c r="P230" i="3"/>
  <c r="G160" i="3"/>
  <c r="D63" i="3"/>
  <c r="N63" i="3"/>
  <c r="N95" i="3"/>
  <c r="K95" i="3"/>
  <c r="O95" i="3"/>
  <c r="P237" i="3"/>
  <c r="M95" i="3"/>
  <c r="K63" i="3"/>
  <c r="I95" i="3"/>
  <c r="P226" i="3"/>
  <c r="P232" i="3"/>
  <c r="D14" i="3"/>
  <c r="P233" i="3"/>
  <c r="E95" i="3"/>
  <c r="L95" i="3"/>
  <c r="M63" i="3"/>
  <c r="O160" i="3"/>
  <c r="AC179" i="3"/>
  <c r="AC176" i="3"/>
  <c r="H160" i="3"/>
  <c r="L160" i="3"/>
  <c r="AC178" i="3"/>
  <c r="AC175" i="3"/>
  <c r="F26" i="3"/>
  <c r="I19" i="3"/>
  <c r="AC180" i="3"/>
  <c r="D168" i="3"/>
  <c r="AC177" i="3"/>
  <c r="K168" i="3"/>
  <c r="J160" i="3"/>
  <c r="Z19" i="3"/>
  <c r="Z135" i="3"/>
  <c r="AA135" i="3"/>
  <c r="AA220" i="3"/>
  <c r="Z250" i="3"/>
  <c r="AA250" i="3"/>
  <c r="V250" i="3"/>
  <c r="W250" i="3"/>
  <c r="T250" i="3"/>
  <c r="S250" i="3"/>
  <c r="X250" i="3"/>
  <c r="Q250" i="3"/>
  <c r="AB250" i="3"/>
  <c r="R250" i="3"/>
  <c r="U250" i="3"/>
  <c r="Y212" i="3"/>
  <c r="X220" i="3"/>
  <c r="AB220" i="3"/>
  <c r="AA19" i="3"/>
  <c r="AC227" i="3"/>
  <c r="AC235" i="3"/>
  <c r="W135" i="3"/>
  <c r="S135" i="3"/>
  <c r="U135" i="3"/>
  <c r="AC241" i="3"/>
  <c r="AC243" i="3"/>
  <c r="S212" i="3"/>
  <c r="AC226" i="3"/>
  <c r="X135" i="3"/>
  <c r="AC225" i="3"/>
  <c r="R19" i="3"/>
  <c r="U260" i="3"/>
  <c r="AC230" i="3"/>
  <c r="AC240" i="3"/>
  <c r="AC234" i="3"/>
  <c r="AC233" i="3"/>
  <c r="AC236" i="3"/>
  <c r="AC224" i="3"/>
  <c r="AC239" i="3"/>
  <c r="AC232" i="3"/>
  <c r="AC238" i="3"/>
  <c r="AC229" i="3"/>
  <c r="AC242" i="3"/>
  <c r="AC237" i="3"/>
  <c r="AC231" i="3"/>
  <c r="AC228" i="3"/>
  <c r="Y135" i="3"/>
  <c r="AB135" i="3"/>
  <c r="Q135" i="3"/>
  <c r="V135" i="3"/>
  <c r="Z220" i="3"/>
  <c r="T212" i="3"/>
  <c r="S260" i="3"/>
  <c r="P209" i="3"/>
  <c r="AB212" i="3"/>
  <c r="W260" i="3"/>
  <c r="Z260" i="3"/>
  <c r="V260" i="3"/>
  <c r="T260" i="3"/>
  <c r="AC132" i="3"/>
  <c r="P210" i="3"/>
  <c r="AC207" i="3"/>
  <c r="Q212" i="3"/>
  <c r="AC47" i="3"/>
  <c r="AC130" i="3"/>
  <c r="AA260" i="3"/>
  <c r="R212" i="3"/>
  <c r="AC255" i="3"/>
  <c r="Q260" i="3"/>
  <c r="U212" i="3"/>
  <c r="P257" i="3"/>
  <c r="AA212" i="3"/>
  <c r="Z212" i="3"/>
  <c r="Y260" i="3"/>
  <c r="P47" i="3"/>
  <c r="P130" i="3"/>
  <c r="V212" i="3"/>
  <c r="W212" i="3"/>
  <c r="AB260" i="3"/>
  <c r="P132" i="3"/>
  <c r="AC256" i="3"/>
  <c r="AC208" i="3"/>
  <c r="P255" i="3"/>
  <c r="X212" i="3"/>
  <c r="AC210" i="3"/>
  <c r="P256" i="3"/>
  <c r="AC209" i="3"/>
  <c r="P208" i="3"/>
  <c r="P207" i="3"/>
  <c r="AC257" i="3"/>
  <c r="R260" i="3"/>
  <c r="AC258" i="3"/>
  <c r="X260" i="3"/>
  <c r="R135" i="3"/>
  <c r="T135" i="3"/>
  <c r="W19" i="3"/>
  <c r="P172" i="3"/>
  <c r="AC172" i="3"/>
  <c r="U19" i="3"/>
  <c r="Y19" i="3"/>
  <c r="AC17" i="3"/>
  <c r="AG17" i="3" s="1"/>
  <c r="T19" i="3"/>
  <c r="S19" i="3"/>
  <c r="Q19" i="3"/>
  <c r="AB19" i="3"/>
  <c r="V19" i="3"/>
  <c r="X19" i="3"/>
  <c r="P17" i="3"/>
  <c r="V26" i="3"/>
  <c r="X26" i="3"/>
  <c r="T26" i="3"/>
  <c r="Z26" i="3"/>
  <c r="AB26" i="3"/>
  <c r="AA26" i="3"/>
  <c r="S26" i="3"/>
  <c r="U26" i="3"/>
  <c r="Q26" i="3"/>
  <c r="Y26" i="3"/>
  <c r="R26" i="3"/>
  <c r="W26" i="3"/>
  <c r="V184" i="3"/>
  <c r="U184" i="3"/>
  <c r="AC126" i="3"/>
  <c r="AC127" i="3"/>
  <c r="P128" i="3"/>
  <c r="AC133" i="3"/>
  <c r="AG133" i="3" s="1"/>
  <c r="AC128" i="3"/>
  <c r="AC129" i="3"/>
  <c r="AG129" i="3" s="1"/>
  <c r="P127" i="3"/>
  <c r="P126" i="3"/>
  <c r="U220" i="3"/>
  <c r="T184" i="3"/>
  <c r="P59" i="3"/>
  <c r="AC59" i="3"/>
  <c r="R184" i="3"/>
  <c r="Q220" i="3"/>
  <c r="W160" i="3"/>
  <c r="Q168" i="3"/>
  <c r="AB160" i="3"/>
  <c r="AA184" i="3"/>
  <c r="Y184" i="3"/>
  <c r="AC181" i="3"/>
  <c r="AG181" i="3" s="1"/>
  <c r="X184" i="3"/>
  <c r="AC182" i="3"/>
  <c r="AG182" i="3" s="1"/>
  <c r="Z184" i="3"/>
  <c r="Z160" i="3"/>
  <c r="W184" i="3"/>
  <c r="S184" i="3"/>
  <c r="W63" i="3"/>
  <c r="AC173" i="3"/>
  <c r="Q184" i="3"/>
  <c r="AB184" i="3"/>
  <c r="X160" i="3"/>
  <c r="T160" i="3"/>
  <c r="R160" i="3"/>
  <c r="V160" i="3"/>
  <c r="U160" i="3"/>
  <c r="P166" i="3"/>
  <c r="AC166" i="3"/>
  <c r="P93" i="3"/>
  <c r="AC93" i="3"/>
  <c r="P174" i="3"/>
  <c r="AC174" i="3"/>
  <c r="Q160" i="3"/>
  <c r="Z63" i="3"/>
  <c r="X63" i="3"/>
  <c r="Y63" i="3"/>
  <c r="AA160" i="3"/>
  <c r="U63" i="3"/>
  <c r="R63" i="3"/>
  <c r="P173" i="3"/>
  <c r="S63" i="3"/>
  <c r="T63" i="3"/>
  <c r="V63" i="3"/>
  <c r="AA63" i="3"/>
  <c r="Q14" i="3"/>
  <c r="AB63" i="3"/>
  <c r="Q63" i="3"/>
  <c r="Y160" i="3"/>
  <c r="S160" i="3"/>
  <c r="P158" i="3"/>
  <c r="AC158" i="3"/>
  <c r="AC165" i="3"/>
  <c r="P165" i="3"/>
  <c r="P85" i="3"/>
  <c r="AC85" i="3"/>
  <c r="P10" i="3"/>
  <c r="P164" i="3"/>
  <c r="AC164" i="3"/>
  <c r="AC10" i="3"/>
  <c r="S220" i="3"/>
  <c r="AC245" i="3"/>
  <c r="AB168" i="3"/>
  <c r="P90" i="3"/>
  <c r="AC246" i="3"/>
  <c r="P248" i="3"/>
  <c r="AC248" i="3"/>
  <c r="P246" i="3"/>
  <c r="AC124" i="3"/>
  <c r="P245" i="3"/>
  <c r="P124" i="3"/>
  <c r="AC90" i="3"/>
  <c r="P244" i="3"/>
  <c r="AC244" i="3"/>
  <c r="AC56" i="3"/>
  <c r="P56" i="3"/>
  <c r="AC157" i="3"/>
  <c r="P23" i="3"/>
  <c r="AC23" i="3"/>
  <c r="P157" i="3"/>
  <c r="R168" i="3"/>
  <c r="U168" i="3"/>
  <c r="Z168" i="3"/>
  <c r="T168" i="3"/>
  <c r="X168" i="3"/>
  <c r="W168" i="3"/>
  <c r="Y168" i="3"/>
  <c r="AA168" i="3"/>
  <c r="S168" i="3"/>
  <c r="V168" i="3"/>
  <c r="P6" i="3"/>
  <c r="AC6" i="3"/>
  <c r="W220" i="3"/>
  <c r="T220" i="3"/>
  <c r="V220" i="3"/>
  <c r="R220" i="3"/>
  <c r="Y220" i="3"/>
  <c r="AC74" i="3"/>
  <c r="P74" i="3"/>
  <c r="P80" i="3"/>
  <c r="AC80" i="3"/>
  <c r="AB14" i="3"/>
  <c r="R69" i="3"/>
  <c r="AC67" i="3"/>
  <c r="S69" i="3"/>
  <c r="V69" i="3"/>
  <c r="Y69" i="3"/>
  <c r="U69" i="3"/>
  <c r="X69" i="3"/>
  <c r="AB69" i="3"/>
  <c r="W69" i="3"/>
  <c r="Z69" i="3"/>
  <c r="T69" i="3"/>
  <c r="AA69" i="3"/>
  <c r="Q69" i="3"/>
  <c r="P67" i="3"/>
  <c r="P8" i="3"/>
  <c r="X14" i="3"/>
  <c r="P9" i="3"/>
  <c r="T14" i="3"/>
  <c r="AA14" i="3"/>
  <c r="V14" i="3"/>
  <c r="Z14" i="3"/>
  <c r="Z29" i="3" s="1"/>
  <c r="Z102" i="3" s="1"/>
  <c r="U14" i="3"/>
  <c r="Y14" i="3"/>
  <c r="AC24" i="3"/>
  <c r="W14" i="3"/>
  <c r="AC7" i="3"/>
  <c r="AE11" i="3" s="1"/>
  <c r="S14" i="3"/>
  <c r="S29" i="3" s="1"/>
  <c r="S102" i="3" s="1"/>
  <c r="AC9" i="3"/>
  <c r="R14" i="3"/>
  <c r="P24" i="3"/>
  <c r="P7" i="3"/>
  <c r="AC8" i="3"/>
  <c r="AC55" i="3"/>
  <c r="P58" i="3"/>
  <c r="AC58" i="3"/>
  <c r="AC57" i="3"/>
  <c r="P60" i="3"/>
  <c r="AC60" i="3"/>
  <c r="P55" i="3"/>
  <c r="P54" i="3"/>
  <c r="P53" i="3"/>
  <c r="AC53" i="3"/>
  <c r="AC54" i="3"/>
  <c r="P77" i="3"/>
  <c r="P89" i="3"/>
  <c r="P61" i="3"/>
  <c r="P83" i="3"/>
  <c r="P84" i="3"/>
  <c r="P92" i="3"/>
  <c r="P78" i="3"/>
  <c r="P87" i="3"/>
  <c r="P125" i="3"/>
  <c r="P86" i="3"/>
  <c r="P82" i="3"/>
  <c r="P218" i="3"/>
  <c r="P91" i="3"/>
  <c r="P79" i="3"/>
  <c r="P88" i="3"/>
  <c r="P81" i="3"/>
  <c r="P75" i="3"/>
  <c r="P76" i="3"/>
  <c r="AC88" i="3"/>
  <c r="AC89" i="3"/>
  <c r="AC125" i="3"/>
  <c r="AC84" i="3"/>
  <c r="AG84" i="3" s="1"/>
  <c r="AC83" i="3"/>
  <c r="AC79" i="3"/>
  <c r="AC92" i="3"/>
  <c r="AC77" i="3"/>
  <c r="AC82" i="3"/>
  <c r="AC87" i="3"/>
  <c r="AC61" i="3"/>
  <c r="AC91" i="3"/>
  <c r="AG91" i="3" s="1"/>
  <c r="AC75" i="3"/>
  <c r="AC78" i="3"/>
  <c r="AC76" i="3"/>
  <c r="AC86" i="3"/>
  <c r="AC81" i="3"/>
  <c r="S95" i="3"/>
  <c r="Y95" i="3"/>
  <c r="X95" i="3"/>
  <c r="AB95" i="3"/>
  <c r="R95" i="3"/>
  <c r="U95" i="3"/>
  <c r="AC218" i="3"/>
  <c r="W95" i="3"/>
  <c r="T95" i="3"/>
  <c r="Z95" i="3"/>
  <c r="AA95" i="3"/>
  <c r="V95" i="3"/>
  <c r="Q95" i="3"/>
  <c r="X29" i="3" l="1"/>
  <c r="X102" i="3" s="1"/>
  <c r="U29" i="3"/>
  <c r="U102" i="3" s="1"/>
  <c r="Y29" i="3"/>
  <c r="Y102" i="3" s="1"/>
  <c r="V29" i="3"/>
  <c r="V102" i="3" s="1"/>
  <c r="T29" i="3"/>
  <c r="T102" i="3" s="1"/>
  <c r="W29" i="3"/>
  <c r="W102" i="3" s="1"/>
  <c r="R29" i="3"/>
  <c r="R102" i="3" s="1"/>
  <c r="AA29" i="3"/>
  <c r="AA102" i="3" s="1"/>
  <c r="AB29" i="3"/>
  <c r="AB102" i="3" s="1"/>
  <c r="Q29" i="3"/>
  <c r="Q102" i="3" s="1"/>
  <c r="W99" i="3"/>
  <c r="W103" i="3" s="1"/>
  <c r="T99" i="3"/>
  <c r="T103" i="3" s="1"/>
  <c r="AG9" i="3"/>
  <c r="U99" i="3"/>
  <c r="U103" i="3" s="1"/>
  <c r="X99" i="3"/>
  <c r="X103" i="3" s="1"/>
  <c r="AA99" i="3"/>
  <c r="AA103" i="3" s="1"/>
  <c r="AB99" i="3"/>
  <c r="AB103" i="3" s="1"/>
  <c r="Z99" i="3"/>
  <c r="Z103" i="3" s="1"/>
  <c r="V99" i="3"/>
  <c r="V103" i="3" s="1"/>
  <c r="AG10" i="3"/>
  <c r="AG11" i="3"/>
  <c r="AE12" i="3"/>
  <c r="AG12" i="3" s="1"/>
  <c r="P95" i="3"/>
  <c r="AC135" i="3"/>
  <c r="AC260" i="3"/>
  <c r="AC212" i="3"/>
  <c r="AC26" i="3"/>
  <c r="AC19" i="3"/>
  <c r="P19" i="3"/>
  <c r="P26" i="3"/>
  <c r="AC184" i="3"/>
  <c r="P160" i="3"/>
  <c r="AC160" i="3"/>
  <c r="AC168" i="3"/>
  <c r="P168" i="3"/>
  <c r="AC220" i="3"/>
  <c r="P69" i="3"/>
  <c r="AC69" i="3"/>
  <c r="P14" i="3"/>
  <c r="AC14" i="3"/>
  <c r="AC63" i="3"/>
  <c r="AC95" i="3"/>
  <c r="AI12" i="3" l="1"/>
  <c r="Z105" i="3"/>
  <c r="Z114" i="3" s="1"/>
  <c r="Z142" i="3" s="1"/>
  <c r="V105" i="3"/>
  <c r="V114" i="3" s="1"/>
  <c r="V142" i="3" s="1"/>
  <c r="AB105" i="3"/>
  <c r="AA105" i="3"/>
  <c r="X105" i="3"/>
  <c r="W105" i="3"/>
  <c r="T105" i="3"/>
  <c r="T114" i="3" l="1"/>
  <c r="T142" i="3" s="1"/>
  <c r="W114" i="3"/>
  <c r="W142" i="3" s="1"/>
  <c r="X114" i="3"/>
  <c r="X142" i="3" s="1"/>
  <c r="AA114" i="3"/>
  <c r="AA142" i="3" s="1"/>
  <c r="AB114" i="3"/>
  <c r="AB142" i="3" s="1"/>
  <c r="S46" i="3" a="1"/>
  <c r="S46" i="3" s="1"/>
  <c r="O217" i="3" a="1"/>
  <c r="O217" i="3" s="1"/>
  <c r="F43" i="3" a="1"/>
  <c r="F43" i="3" s="1"/>
  <c r="G247" i="3" a="1"/>
  <c r="G247" i="3" s="1"/>
  <c r="Y43" i="3" a="1"/>
  <c r="Y43" i="3" s="1"/>
  <c r="Y247" i="3" a="1"/>
  <c r="Y247" i="3" s="1"/>
  <c r="Q43" i="3" a="1"/>
  <c r="Q43" i="3" s="1"/>
  <c r="N45" i="3" a="1"/>
  <c r="N45" i="3" s="1"/>
  <c r="E57" i="3" a="1"/>
  <c r="E57" i="3" s="1"/>
  <c r="J43" i="3" a="1"/>
  <c r="J43" i="3" s="1"/>
  <c r="M234" i="3" a="1"/>
  <c r="M234" i="3" s="1"/>
  <c r="P234" i="3" s="1"/>
  <c r="R45" i="3" a="1"/>
  <c r="R45" i="3" s="1"/>
  <c r="Y46" i="3" a="1"/>
  <c r="Y46" i="3" s="1"/>
  <c r="J44" i="3" a="1"/>
  <c r="J44" i="3" s="1"/>
  <c r="P44" i="3" s="1"/>
  <c r="J247" i="3" a="1"/>
  <c r="J247" i="3" s="1"/>
  <c r="AC45" i="3" l="1"/>
  <c r="R49" i="3"/>
  <c r="J49" i="3"/>
  <c r="P57" i="3"/>
  <c r="E63" i="3"/>
  <c r="P63" i="3" s="1"/>
  <c r="P45" i="3"/>
  <c r="N49" i="3"/>
  <c r="AC43" i="3"/>
  <c r="Q49" i="3"/>
  <c r="Q99" i="3" s="1"/>
  <c r="Y250" i="3"/>
  <c r="AC250" i="3" s="1"/>
  <c r="AC247" i="3"/>
  <c r="Y49" i="3"/>
  <c r="P247" i="3"/>
  <c r="P43" i="3"/>
  <c r="F49" i="3"/>
  <c r="O220" i="3"/>
  <c r="P220" i="3" s="1"/>
  <c r="P217" i="3"/>
  <c r="S49" i="3"/>
  <c r="AC46" i="3"/>
  <c r="Y99" i="3" l="1"/>
  <c r="Y103" i="3" s="1"/>
  <c r="Y105" i="3" s="1"/>
  <c r="Y114" i="3" s="1"/>
  <c r="Y142" i="3" s="1"/>
  <c r="S99" i="3"/>
  <c r="S103" i="3" s="1"/>
  <c r="S105" i="3" s="1"/>
  <c r="S114" i="3" s="1"/>
  <c r="S142" i="3" s="1"/>
  <c r="R99" i="3"/>
  <c r="R103" i="3" s="1"/>
  <c r="R105" i="3" s="1"/>
  <c r="R114" i="3" s="1"/>
  <c r="R142" i="3" s="1"/>
  <c r="Q103" i="3"/>
  <c r="AC99" i="3"/>
  <c r="AC49" i="3"/>
  <c r="P49" i="3"/>
  <c r="AC29" i="3" l="1"/>
  <c r="U105" i="3" l="1"/>
  <c r="AC103" i="3"/>
  <c r="Q105" i="3"/>
  <c r="AC102" i="3"/>
  <c r="U114" i="3" l="1"/>
  <c r="U142" i="3" s="1"/>
  <c r="Q114" i="3"/>
  <c r="AC105" i="3"/>
  <c r="AC114" i="3" l="1"/>
  <c r="Q142" i="3"/>
  <c r="Q144" i="3" s="1"/>
  <c r="R144" i="3" l="1"/>
  <c r="S144" i="3" l="1"/>
  <c r="T144" i="3" l="1"/>
  <c r="U144" i="3" l="1"/>
  <c r="V144" i="3" l="1"/>
  <c r="W144" i="3" l="1"/>
  <c r="X144" i="3" l="1"/>
  <c r="Y144" i="3" l="1"/>
  <c r="Z144" i="3" l="1"/>
  <c r="AA144" i="3" l="1"/>
  <c r="AB144" i="3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<sst xmlns="http://schemas.openxmlformats.org/spreadsheetml/2006/main" count="11056" uniqueCount="860">
  <si>
    <t>Income</t>
  </si>
  <si>
    <t>Taking our % from each draw and applying it to income.</t>
  </si>
  <si>
    <t>Managmente Fees</t>
  </si>
  <si>
    <t>Professional Services</t>
  </si>
  <si>
    <t>Total OPEX</t>
  </si>
  <si>
    <t>Total Operating Income</t>
  </si>
  <si>
    <t>Accounts Payable</t>
  </si>
  <si>
    <t>Intrest</t>
  </si>
  <si>
    <t>Taxes</t>
  </si>
  <si>
    <t>Net Income</t>
  </si>
  <si>
    <t>Paybacks</t>
  </si>
  <si>
    <t>GST Installments</t>
  </si>
  <si>
    <t>Balance</t>
  </si>
  <si>
    <t>Cashflow</t>
  </si>
  <si>
    <t>Account Balance</t>
  </si>
  <si>
    <t>Materials</t>
  </si>
  <si>
    <t>Other / Rentals / Misc</t>
  </si>
  <si>
    <t>Return Visits</t>
  </si>
  <si>
    <t>Projects Income</t>
  </si>
  <si>
    <t>Other Income</t>
  </si>
  <si>
    <t>Subcontractors</t>
  </si>
  <si>
    <t>Project Materials</t>
  </si>
  <si>
    <t>Project Subs</t>
  </si>
  <si>
    <t>We make payements only on the last day of the month going forward.</t>
  </si>
  <si>
    <t>Payment methods are screwed up right now…. ETF / Wire / Manual</t>
  </si>
  <si>
    <t>Monthly</t>
  </si>
  <si>
    <t>2 Weeks</t>
  </si>
  <si>
    <t>Employees must submit all outstanding invoices by Friday end of day.</t>
  </si>
  <si>
    <t>Billed out weekly.</t>
  </si>
  <si>
    <t>Acconts Recievable</t>
  </si>
  <si>
    <t>Invoices Otstanding</t>
  </si>
  <si>
    <t>Total outstanding AR.</t>
  </si>
  <si>
    <t>Invoices Settled</t>
  </si>
  <si>
    <t>Total received payments.</t>
  </si>
  <si>
    <t>We should not run AP if it is not funded (that includes the Overhead &amp; Profit)</t>
  </si>
  <si>
    <t>Other Expenses</t>
  </si>
  <si>
    <t xml:space="preserve">ADHOC - can get away from us… </t>
  </si>
  <si>
    <t>Labour Income</t>
  </si>
  <si>
    <t>Consulting</t>
  </si>
  <si>
    <t>Income Tax Installments</t>
  </si>
  <si>
    <t>Expenses</t>
  </si>
  <si>
    <t>Scott - always.</t>
  </si>
  <si>
    <t>Main Account</t>
  </si>
  <si>
    <t>Project 1</t>
  </si>
  <si>
    <t>Project 2</t>
  </si>
  <si>
    <t>Project 3</t>
  </si>
  <si>
    <t>Credit Card Balance</t>
  </si>
  <si>
    <t>BDC Loan 1</t>
  </si>
  <si>
    <t>BDC Loan 2</t>
  </si>
  <si>
    <t>BDC Loan 3</t>
  </si>
  <si>
    <t>BDC Loan 4</t>
  </si>
  <si>
    <t>Savings</t>
  </si>
  <si>
    <t>Main Savings (Paul's Money)</t>
  </si>
  <si>
    <t>Technology &amp; Website</t>
  </si>
  <si>
    <t>Health Insurance</t>
  </si>
  <si>
    <t>Insurance &amp; Fines</t>
  </si>
  <si>
    <t>Accounting</t>
  </si>
  <si>
    <t>Bank Fees</t>
  </si>
  <si>
    <t>Employee Benefits</t>
  </si>
  <si>
    <t>WCB</t>
  </si>
  <si>
    <t>CPP</t>
  </si>
  <si>
    <t>EI</t>
  </si>
  <si>
    <t>Payroll</t>
  </si>
  <si>
    <t>Payroll Expense</t>
  </si>
  <si>
    <t>If vendor gets paid, we get paid.</t>
  </si>
  <si>
    <t>Management $s</t>
  </si>
  <si>
    <t>General Labour $s</t>
  </si>
  <si>
    <t>Labour % (20%)</t>
  </si>
  <si>
    <t>Date</t>
  </si>
  <si>
    <t xml:space="preserve"> Key </t>
  </si>
  <si>
    <t>Date (Normalized)</t>
  </si>
  <si>
    <t xml:space="preserve"> Automation </t>
  </si>
  <si>
    <t xml:space="preserve"> Amount </t>
  </si>
  <si>
    <t xml:space="preserve"> Account </t>
  </si>
  <si>
    <t xml:space="preserve"> Expense </t>
  </si>
  <si>
    <t xml:space="preserve"> Note </t>
  </si>
  <si>
    <t>Transaction Type</t>
  </si>
  <si>
    <t>Name</t>
  </si>
  <si>
    <t>Expense</t>
  </si>
  <si>
    <t>BigChip Accounting</t>
  </si>
  <si>
    <t>Apple</t>
  </si>
  <si>
    <t>Home Depot</t>
  </si>
  <si>
    <t>Easy Park</t>
  </si>
  <si>
    <t>MV Recycling and Waste Centre</t>
  </si>
  <si>
    <t>Invoice</t>
  </si>
  <si>
    <t>Chambers of Commerce Group Insurance Plan</t>
  </si>
  <si>
    <t>Esso</t>
  </si>
  <si>
    <t>Vector Repro Graphics</t>
  </si>
  <si>
    <t>Bell Canada</t>
  </si>
  <si>
    <t>Shell Canada</t>
  </si>
  <si>
    <t>Petro Canada</t>
  </si>
  <si>
    <t>Wix</t>
  </si>
  <si>
    <t>BDC</t>
  </si>
  <si>
    <t>FullHost</t>
  </si>
  <si>
    <t>Dicks Lumber</t>
  </si>
  <si>
    <t>Impark</t>
  </si>
  <si>
    <t>Staples</t>
  </si>
  <si>
    <t>Browns Socialhouse Restaurant</t>
  </si>
  <si>
    <t>Credit Card Credit</t>
  </si>
  <si>
    <t>Credit Card Payment</t>
  </si>
  <si>
    <t>Microsoft Canada Inc</t>
  </si>
  <si>
    <t>Amazon</t>
  </si>
  <si>
    <t>Insurance Corporation of British Columbia</t>
  </si>
  <si>
    <t>Rona</t>
  </si>
  <si>
    <t>Prosol</t>
  </si>
  <si>
    <t>Journal Entry</t>
  </si>
  <si>
    <t>Payment</t>
  </si>
  <si>
    <t>Six Pints Specialty Beer Co.:Six Pint Project</t>
  </si>
  <si>
    <t>Chevron</t>
  </si>
  <si>
    <t>Saltire Rentals</t>
  </si>
  <si>
    <t>Hilti (Canada) Corporation</t>
  </si>
  <si>
    <t>Reload Contracting Ltd.</t>
  </si>
  <si>
    <t>BKS Mechanical</t>
  </si>
  <si>
    <t>CS Drywall LTD</t>
  </si>
  <si>
    <t>Garden of Granite Winery:Garden of Granite Project</t>
  </si>
  <si>
    <t>Brenmack Electric Ltd</t>
  </si>
  <si>
    <t>Roarty Painting</t>
  </si>
  <si>
    <t>Webflow</t>
  </si>
  <si>
    <t>1262541 B.C Ltd.</t>
  </si>
  <si>
    <t>Crowe MacKay LLP</t>
  </si>
  <si>
    <t>GoDaddy</t>
  </si>
  <si>
    <t>Cactus Club</t>
  </si>
  <si>
    <t>Crestlynn Contracting</t>
  </si>
  <si>
    <t>Pacific West Systems Supplies</t>
  </si>
  <si>
    <t>Deposit</t>
  </si>
  <si>
    <t>Inuit Quickbooks</t>
  </si>
  <si>
    <t>Manjot S. Nagra</t>
  </si>
  <si>
    <t>ANDREW SHERET LIMITED</t>
  </si>
  <si>
    <t>The Coquitlam Grill</t>
  </si>
  <si>
    <t>Uber</t>
  </si>
  <si>
    <t>Paul Badiee</t>
  </si>
  <si>
    <t>United Rentals</t>
  </si>
  <si>
    <t>Windsor Plywood Coquitlam</t>
  </si>
  <si>
    <t>Dynamic Entry Systems</t>
  </si>
  <si>
    <t>Western Canada Coatings Ltd.</t>
  </si>
  <si>
    <t>BBS Pro Services Inc.</t>
  </si>
  <si>
    <t>Sheremeta Custom Cabinets &amp; Millwork</t>
  </si>
  <si>
    <t>Adobe</t>
  </si>
  <si>
    <t>Headwater Management Ltd.</t>
  </si>
  <si>
    <t>Service Charge</t>
  </si>
  <si>
    <t>Windsor Plywood</t>
  </si>
  <si>
    <t>DSPC Parking Vancouver</t>
  </si>
  <si>
    <t>Insurance WayPoint Portfolio Inc.</t>
  </si>
  <si>
    <t>Meadows Landscape Supply ltd</t>
  </si>
  <si>
    <t>Suter Brook Dental Group</t>
  </si>
  <si>
    <t>United Boulevard Recycling and Waste Centre</t>
  </si>
  <si>
    <t>Tim Horton's</t>
  </si>
  <si>
    <t>Saltire Holdings</t>
  </si>
  <si>
    <t>Zachary Plass</t>
  </si>
  <si>
    <t>Robinson</t>
  </si>
  <si>
    <t>White Cap Supply Canada Inc.</t>
  </si>
  <si>
    <t>North Shore Recycling and Waste Centre</t>
  </si>
  <si>
    <t>Mr Lube</t>
  </si>
  <si>
    <t>Lumenstar Led Lighting</t>
  </si>
  <si>
    <t>Transfer</t>
  </si>
  <si>
    <t>Yard At A Time Concrete Ltd.</t>
  </si>
  <si>
    <t>City of Port Moody</t>
  </si>
  <si>
    <t>Ikea</t>
  </si>
  <si>
    <t>Dynamic Equipment Rentals</t>
  </si>
  <si>
    <t>Golbey Law Corporation</t>
  </si>
  <si>
    <t>IRS</t>
  </si>
  <si>
    <t>Metallica Mfg.</t>
  </si>
  <si>
    <t>Westcoast Cutting &amp; Coring Group Ltd.</t>
  </si>
  <si>
    <t>Rocky Point Commercial HVAC Inc.</t>
  </si>
  <si>
    <t>Browns Newport Village</t>
  </si>
  <si>
    <t>Shoppers Drug Mart</t>
  </si>
  <si>
    <t>2025-01-02</t>
  </si>
  <si>
    <t>2025-01-03</t>
  </si>
  <si>
    <t>2025-01-04</t>
  </si>
  <si>
    <t>2025-01-05</t>
  </si>
  <si>
    <t>2025-01-07</t>
  </si>
  <si>
    <t>2025-01-13</t>
  </si>
  <si>
    <t>2025-01-14</t>
  </si>
  <si>
    <t>2025-01-21</t>
  </si>
  <si>
    <t>2025-01-22</t>
  </si>
  <si>
    <t>Suspense</t>
  </si>
  <si>
    <t>FY 24</t>
  </si>
  <si>
    <t>Budget</t>
  </si>
  <si>
    <t>Variance</t>
  </si>
  <si>
    <t>M 01</t>
  </si>
  <si>
    <t>M 02</t>
  </si>
  <si>
    <t>M 03</t>
  </si>
  <si>
    <t>M 04</t>
  </si>
  <si>
    <t>M 05</t>
  </si>
  <si>
    <t>M 06</t>
  </si>
  <si>
    <t>M 07</t>
  </si>
  <si>
    <t>M 08</t>
  </si>
  <si>
    <t>M 09</t>
  </si>
  <si>
    <t>M 10</t>
  </si>
  <si>
    <t>M 11</t>
  </si>
  <si>
    <t>M 12</t>
  </si>
  <si>
    <t>Y 03</t>
  </si>
  <si>
    <t>Uncategorized</t>
  </si>
  <si>
    <t>Total Uncategorized</t>
  </si>
  <si>
    <t>Clearings &amp; Transfers</t>
  </si>
  <si>
    <t>Account</t>
  </si>
  <si>
    <t>Amount</t>
  </si>
  <si>
    <t>21010 Visa Payable (CIBC)</t>
  </si>
  <si>
    <t>51335 COGS - Supplies</t>
  </si>
  <si>
    <t>21020 GST/HST Payable</t>
  </si>
  <si>
    <t>52151 Gifts &amp; Giveaways</t>
  </si>
  <si>
    <t>11005 Chequing (CIBC)</t>
  </si>
  <si>
    <t>52110 Accounting</t>
  </si>
  <si>
    <t>52190 Meals &amp; Entertainment</t>
  </si>
  <si>
    <t>52225 Fuel</t>
  </si>
  <si>
    <t>51320 COGS - Subcontractors</t>
  </si>
  <si>
    <t>52115 Bank Fees</t>
  </si>
  <si>
    <t>11010 Savings (CIBC)</t>
  </si>
  <si>
    <t>52135 Legal</t>
  </si>
  <si>
    <t>51330 COGS - Fees</t>
  </si>
  <si>
    <t>52205 Travel &amp; Parking</t>
  </si>
  <si>
    <t>51315 COGS - Disposal</t>
  </si>
  <si>
    <t>52185 Insurance - Vehicles</t>
  </si>
  <si>
    <t>51305 COGS - Miscellaneous (Vehicle)</t>
  </si>
  <si>
    <t>21040 Shareholder Loan</t>
  </si>
  <si>
    <t>13005 Prepaid Expenses</t>
  </si>
  <si>
    <t>52220 Insurance &amp; Fines</t>
  </si>
  <si>
    <t>Billable Expense Income</t>
  </si>
  <si>
    <t>21045 Deposit Received</t>
  </si>
  <si>
    <t>49005 Income - Interest</t>
  </si>
  <si>
    <t>52505 Payroll - Hourly</t>
  </si>
  <si>
    <t>52525 Payroll - CPP</t>
  </si>
  <si>
    <t>52520 Payroll - EI</t>
  </si>
  <si>
    <t>21031 GST/HST Suspense</t>
  </si>
  <si>
    <t>21001 Payroll Clearing account</t>
  </si>
  <si>
    <t>52510 Payroll - Salary</t>
  </si>
  <si>
    <t>21030 GST Payable [DO NOT USE] (deleted)</t>
  </si>
  <si>
    <t>Description</t>
  </si>
  <si>
    <t>Code</t>
  </si>
  <si>
    <t>Vendor</t>
  </si>
  <si>
    <t>Shine Auto Wash</t>
  </si>
  <si>
    <t>Meals &amp; Entertainment</t>
  </si>
  <si>
    <t>Bank Interest</t>
  </si>
  <si>
    <t>Legal</t>
  </si>
  <si>
    <t>Licenses &amp; Permits</t>
  </si>
  <si>
    <t>Marketing</t>
  </si>
  <si>
    <t>Miscellaneous</t>
  </si>
  <si>
    <t>Communications</t>
  </si>
  <si>
    <t>Computer - Hardware</t>
  </si>
  <si>
    <t>Donations</t>
  </si>
  <si>
    <t>Insurance - Office</t>
  </si>
  <si>
    <t>Insurance - Vehicles</t>
  </si>
  <si>
    <t>Office Supplies</t>
  </si>
  <si>
    <t>Rent</t>
  </si>
  <si>
    <t>Travel &amp; Parking</t>
  </si>
  <si>
    <t>Repairs &amp; Maintenance</t>
  </si>
  <si>
    <t>Gifts &amp; Giveaways</t>
  </si>
  <si>
    <t>Savings (CIBC)</t>
  </si>
  <si>
    <t>Allowance for Doubtful Accounts</t>
  </si>
  <si>
    <t>Prepaid expense</t>
  </si>
  <si>
    <t>Purchase Prepayments</t>
  </si>
  <si>
    <t>Office Furniture</t>
  </si>
  <si>
    <t>Tools &amp; Equipment</t>
  </si>
  <si>
    <t>Scissor Lift - Genie</t>
  </si>
  <si>
    <t>Trailer - Southland 2022</t>
  </si>
  <si>
    <t>Truck - Ford F150 2015</t>
  </si>
  <si>
    <t>GST/HST Payable</t>
  </si>
  <si>
    <t>GST/HST Suspense</t>
  </si>
  <si>
    <t>Corporate Tax Payable</t>
  </si>
  <si>
    <t>Shareholder Loan</t>
  </si>
  <si>
    <t>COGS - R&amp;M</t>
  </si>
  <si>
    <t>COGS - Miscellaneous (Vehicle)</t>
  </si>
  <si>
    <t>COGS - Labour</t>
  </si>
  <si>
    <t>COGS - Disposal</t>
  </si>
  <si>
    <t>COGS - Subcontracts</t>
  </si>
  <si>
    <t>COGS - Subcontractor Reimbursement</t>
  </si>
  <si>
    <t>COGS - Permits</t>
  </si>
  <si>
    <t>COGS - Fees</t>
  </si>
  <si>
    <t>COGS - Supplies</t>
  </si>
  <si>
    <t>Payroll - WCB (Subcontractors)</t>
  </si>
  <si>
    <t>5430 CRA Interest/Penalties</t>
  </si>
  <si>
    <t>21035 Corporate Tax Payable</t>
  </si>
  <si>
    <t>21000 Accounts Payable</t>
  </si>
  <si>
    <t>51321 COGS - Subcontractor Reimbursement</t>
  </si>
  <si>
    <t>51325 COGS - Permits</t>
  </si>
  <si>
    <t>52120 Bank Interest</t>
  </si>
  <si>
    <t>52140 Licenses &amp; Permits</t>
  </si>
  <si>
    <t>52155 Communications</t>
  </si>
  <si>
    <t>52180 Insurance - Office</t>
  </si>
  <si>
    <t>52200 Rent</t>
  </si>
  <si>
    <t>52530 Payroll - Interest &amp; Penalties</t>
  </si>
  <si>
    <t>52145 Marketing</t>
  </si>
  <si>
    <t>Robertson Kolbeins Teevans Gallaher Associates LTD.</t>
  </si>
  <si>
    <t>52105 Bad Debt Expense</t>
  </si>
  <si>
    <t>21008 Visa Payable (4431) (deleted)</t>
  </si>
  <si>
    <t>21021 Visa Payable (2369) (deleted)</t>
  </si>
  <si>
    <t>Metal Supermarkets</t>
  </si>
  <si>
    <t>Summit Tools</t>
  </si>
  <si>
    <t>21009 Visa Payable (9609) (deleted)</t>
  </si>
  <si>
    <t>Bargreen Ellingson</t>
  </si>
  <si>
    <t>Romers Lynn Valley</t>
  </si>
  <si>
    <t>17045 Other fixed assets</t>
  </si>
  <si>
    <t>The Keg</t>
  </si>
  <si>
    <t>52195 Office Supplies</t>
  </si>
  <si>
    <t>52215 Repairs &amp; Maintenance</t>
  </si>
  <si>
    <t>11015 Undeposited Funds</t>
  </si>
  <si>
    <t>13001 Due to/from Saltire Holdings</t>
  </si>
  <si>
    <t>KMS Tools &amp; Equipment</t>
  </si>
  <si>
    <t>Robinson Supply</t>
  </si>
  <si>
    <t>Payworks</t>
  </si>
  <si>
    <t>51310 COGS - Labour</t>
  </si>
  <si>
    <t>IKEA Canada Limited Partnership</t>
  </si>
  <si>
    <t>CWS Engineering</t>
  </si>
  <si>
    <t>848 Emco North Vancouver</t>
  </si>
  <si>
    <t>Job Materials</t>
  </si>
  <si>
    <t>17010 Office Furniture</t>
  </si>
  <si>
    <t>Uline</t>
  </si>
  <si>
    <t>Worksafe</t>
  </si>
  <si>
    <t>49015 Income - Miscellaneous</t>
  </si>
  <si>
    <t>Lee Valley Tools Ltd.</t>
  </si>
  <si>
    <t>52150 Miscellaneous</t>
  </si>
  <si>
    <t>13500 Loan to Kelly Gordon</t>
  </si>
  <si>
    <t>Village of Anmore</t>
  </si>
  <si>
    <t>XTI</t>
  </si>
  <si>
    <t>Paper Statement Fee (Checking)</t>
  </si>
  <si>
    <t>17015 Tools &amp; Equipment</t>
  </si>
  <si>
    <t>Cambie Roofing Contractors Ltd.</t>
  </si>
  <si>
    <t>52315 Depreciation - Tools &amp; Equipment</t>
  </si>
  <si>
    <t>Seasons Mechanical LTD</t>
  </si>
  <si>
    <t>52540 Payroll - WCB (Subcontractors)</t>
  </si>
  <si>
    <t>Metro Ford LTD.</t>
  </si>
  <si>
    <t>Lordco</t>
  </si>
  <si>
    <t>51105 COGS - R&amp;M</t>
  </si>
  <si>
    <t>Dion Custom Metal Fabrication &amp; Design Ltd.</t>
  </si>
  <si>
    <t>52170 Donations</t>
  </si>
  <si>
    <t>52160 Computer - Hardware</t>
  </si>
  <si>
    <t>Emily Chow Marketing</t>
  </si>
  <si>
    <t>Payroll - CPP + EI</t>
  </si>
  <si>
    <t>2025-01-27</t>
  </si>
  <si>
    <t>Duplicate?</t>
  </si>
  <si>
    <t>Uniforms &amp; Laundry</t>
  </si>
  <si>
    <t>Payroll - Interest &amp; Penalties</t>
  </si>
  <si>
    <t>CRA Interest &amp; Penalties</t>
  </si>
  <si>
    <t>Shareholder Loans</t>
  </si>
  <si>
    <t>Due to/from Saltire Rentals</t>
  </si>
  <si>
    <t>Due to/from Saltire Holdings</t>
  </si>
  <si>
    <t>Due to/from Kelly Gordon</t>
  </si>
  <si>
    <t>Total Shareholder Loans</t>
  </si>
  <si>
    <t>Undeposited Funds</t>
  </si>
  <si>
    <t>Miscellaneous Income</t>
  </si>
  <si>
    <t>Accounts Payable - Unknown</t>
  </si>
  <si>
    <t>Fixed Assets</t>
  </si>
  <si>
    <t>Whats in here?</t>
  </si>
  <si>
    <t>Accounts Receivable</t>
  </si>
  <si>
    <t>Total Accounts Receivable</t>
  </si>
  <si>
    <t>Income - Intrest</t>
  </si>
  <si>
    <t>Accounts Receivable - Intrest</t>
  </si>
  <si>
    <t>Health Spending - Scott</t>
  </si>
  <si>
    <t>Payroll - Employee Benefits (Paid)</t>
  </si>
  <si>
    <t>52545 Payroll - Employee Benefits (Paid)</t>
  </si>
  <si>
    <t>Payroll - Employee Benefits (Collected)</t>
  </si>
  <si>
    <t>Note</t>
  </si>
  <si>
    <t>Income - Rental</t>
  </si>
  <si>
    <t>Accounts Receivable - Generated</t>
  </si>
  <si>
    <t>Liability - Depostis Received</t>
  </si>
  <si>
    <t>Liability - Depostis Applied</t>
  </si>
  <si>
    <t>Accounts Recievable - Suspense</t>
  </si>
  <si>
    <t>2025-01-28</t>
  </si>
  <si>
    <t>2025-01-29</t>
  </si>
  <si>
    <t>2025-01-30</t>
  </si>
  <si>
    <t>2025-01-31</t>
  </si>
  <si>
    <t>2025-02-01</t>
  </si>
  <si>
    <t>Mobile 1 Lube Express + Tires</t>
  </si>
  <si>
    <t>2025-02-03</t>
  </si>
  <si>
    <t>2025-02-05</t>
  </si>
  <si>
    <t>2025-02-06</t>
  </si>
  <si>
    <t>2025-02-10</t>
  </si>
  <si>
    <t>12005 Accounts Receivable - Projects</t>
  </si>
  <si>
    <t>2025-02-11</t>
  </si>
  <si>
    <t>Badiee Bank ($100,000.00)</t>
  </si>
  <si>
    <t>Badiee Bucks (Performance Bonus Dividends)</t>
  </si>
  <si>
    <t>Project Expense - Subcontractors</t>
  </si>
  <si>
    <t>Project Expense - Materials</t>
  </si>
  <si>
    <t>Operational Expenses</t>
  </si>
  <si>
    <t>Total Operational Expenses</t>
  </si>
  <si>
    <t>Labour - Consulting</t>
  </si>
  <si>
    <t>Margin - Subcontractor</t>
  </si>
  <si>
    <t>Labour - Project Managment</t>
  </si>
  <si>
    <t>Income - Miscellaneous</t>
  </si>
  <si>
    <t>Total Payroll Expense</t>
  </si>
  <si>
    <t>Project Expense - Other</t>
  </si>
  <si>
    <t>Payroll - Fees</t>
  </si>
  <si>
    <t>Subscriptions (Monthly)</t>
  </si>
  <si>
    <t>Subscriptions (Annual)</t>
  </si>
  <si>
    <t>52165 Subscriptions (Annual)</t>
  </si>
  <si>
    <t>GST Interest &amp; Penalties</t>
  </si>
  <si>
    <t>Total Taxes</t>
  </si>
  <si>
    <t>GST Payments</t>
  </si>
  <si>
    <t>CRA Payments</t>
  </si>
  <si>
    <t>Tax Clearing</t>
  </si>
  <si>
    <t>…. Nav</t>
  </si>
  <si>
    <t>52206 Communications</t>
  </si>
  <si>
    <t>Fuel</t>
  </si>
  <si>
    <t>Rental - Internal</t>
  </si>
  <si>
    <t>Rental - External</t>
  </si>
  <si>
    <t>52545 Payroll - Employee Benefits</t>
  </si>
  <si>
    <t>2025-02-20</t>
  </si>
  <si>
    <t>2025-02-21</t>
  </si>
  <si>
    <t>2025-02-24</t>
  </si>
  <si>
    <t>Rental Income</t>
  </si>
  <si>
    <t>Total Rental Income</t>
  </si>
  <si>
    <t>Total Other Income</t>
  </si>
  <si>
    <t>Income - Interest</t>
  </si>
  <si>
    <t>Insurance</t>
  </si>
  <si>
    <t>52175 Insurance</t>
  </si>
  <si>
    <t>QBO</t>
  </si>
  <si>
    <t>Contracting</t>
  </si>
  <si>
    <t>Wages</t>
  </si>
  <si>
    <t>No Data</t>
  </si>
  <si>
    <t>Uncategorized Asset</t>
  </si>
  <si>
    <t>Unapplied Cash Payment Income</t>
  </si>
  <si>
    <t>Unapplied Cash Bill Payment Expense</t>
  </si>
  <si>
    <t>Truck - GMC Savana 2007 (AA)</t>
  </si>
  <si>
    <t>Truck - GMC Savana 2007</t>
  </si>
  <si>
    <t>Truck - Ford F150 2015 (AA)</t>
  </si>
  <si>
    <t>Truck - Ford F150 (AA)</t>
  </si>
  <si>
    <t>Truck - Ford F150</t>
  </si>
  <si>
    <t>Truck - Dodge Ram 2016 (AA)</t>
  </si>
  <si>
    <t>Truck - Dodge Ram 2016</t>
  </si>
  <si>
    <t>Trailer - Southland 2022 (AA)</t>
  </si>
  <si>
    <t>Tools &amp; Equipment (AA)</t>
  </si>
  <si>
    <t>Service Fees</t>
  </si>
  <si>
    <t>Scissor Lift - Genie (AA)</t>
  </si>
  <si>
    <t>Bank</t>
  </si>
  <si>
    <t>Retained Earnings</t>
  </si>
  <si>
    <t>Reconciliation Discrepancies</t>
  </si>
  <si>
    <t>Purchases</t>
  </si>
  <si>
    <t>Transfers</t>
  </si>
  <si>
    <t>Provincial tax payable</t>
  </si>
  <si>
    <t>Project Management</t>
  </si>
  <si>
    <t>Prepaid Expenses</t>
  </si>
  <si>
    <t>Preferred Shares</t>
  </si>
  <si>
    <t>Shareholder</t>
  </si>
  <si>
    <t>Payroll Clearing Account</t>
  </si>
  <si>
    <t>Payroll - Provncial tax expense</t>
  </si>
  <si>
    <t>Payroll - Federal tax expense</t>
  </si>
  <si>
    <t>Other fixed assets</t>
  </si>
  <si>
    <t>Opening Balance Equity</t>
  </si>
  <si>
    <t>Office Furniture (AA)</t>
  </si>
  <si>
    <t>Net Pay</t>
  </si>
  <si>
    <t>Loan to Kelly Gordon</t>
  </si>
  <si>
    <t>Life &amp; AD&amp;D</t>
  </si>
  <si>
    <t>Life &amp; A&amp;D ER</t>
  </si>
  <si>
    <t>Inventory</t>
  </si>
  <si>
    <t>Retire</t>
  </si>
  <si>
    <t>Keep</t>
  </si>
  <si>
    <t>Can't we use the other CRA lines?</t>
  </si>
  <si>
    <t>Logan</t>
  </si>
  <si>
    <t>Income Tax Expense</t>
  </si>
  <si>
    <t>GST</t>
  </si>
  <si>
    <t>WTF IS THIS? Do we have data in here?</t>
  </si>
  <si>
    <t>Gain/Loss on Sale of Capital Assets</t>
  </si>
  <si>
    <t>Gain/Loss on Foreign Exchange</t>
  </si>
  <si>
    <t>Capitalization is fucked… do we need both this AND the CRA line?</t>
  </si>
  <si>
    <t>Federal Tax Payable</t>
  </si>
  <si>
    <t>Extended Health ER</t>
  </si>
  <si>
    <t>Extended Health</t>
  </si>
  <si>
    <t>Capitalization is fucked…</t>
  </si>
  <si>
    <t>Due to/from Saltire Property</t>
  </si>
  <si>
    <t>Due to/from 1439474 BC Ltd.</t>
  </si>
  <si>
    <t>Dividends Paid</t>
  </si>
  <si>
    <t>Depreciation - Vehicles</t>
  </si>
  <si>
    <t>Depreciation</t>
  </si>
  <si>
    <t>Depreciation - Tools &amp; Equipment</t>
  </si>
  <si>
    <t>Depreciation - Office Furniture</t>
  </si>
  <si>
    <t>Depreciation - Computer Equipment &amp; Software</t>
  </si>
  <si>
    <t>How would you like to proceed with the AR/AP/Deposit accounts?</t>
  </si>
  <si>
    <t>Deposit Received</t>
  </si>
  <si>
    <t>Dental ER</t>
  </si>
  <si>
    <t>Dental</t>
  </si>
  <si>
    <t>Credit Card</t>
  </si>
  <si>
    <t>Cost of Goods Sold-1</t>
  </si>
  <si>
    <t>Cost of Goods Sold</t>
  </si>
  <si>
    <t>I can't believe this will be used.</t>
  </si>
  <si>
    <t>Computer Equipment &amp; Software (AA)</t>
  </si>
  <si>
    <t>Computer Equipment &amp; Software</t>
  </si>
  <si>
    <t>Cellphone, Home Office Internet</t>
  </si>
  <si>
    <t>Common Shares</t>
  </si>
  <si>
    <t>If there is no data found past 2024 - delete. We will use an account in "Operational Expenses" moving forward as this is not valid COGS.</t>
  </si>
  <si>
    <t>Check for data and append "RETIRED - " to label… found one invoice in 2024 for IRS… 100% miss categorization.</t>
  </si>
  <si>
    <t>RETIRED - COGS - Fees</t>
  </si>
  <si>
    <t>RETIRED - COGS - Analytics</t>
  </si>
  <si>
    <t>RETIRED - Chequing (TD)</t>
  </si>
  <si>
    <t>Chequing (CIBC)</t>
  </si>
  <si>
    <t>British Columbia - WCB 200392327</t>
  </si>
  <si>
    <t>Billable Expense Income-1</t>
  </si>
  <si>
    <t>Bank Loan - BDC (002)</t>
  </si>
  <si>
    <t>Bank Loan - BDC (001)</t>
  </si>
  <si>
    <t>Bad Debt Expense</t>
  </si>
  <si>
    <t>Accumulated Amortization</t>
  </si>
  <si>
    <t>Accounts Receivable - Projects</t>
  </si>
  <si>
    <t>Accounts Receivable - Holdbacks</t>
  </si>
  <si>
    <t>722439072RP0001 - Federal Tax</t>
  </si>
  <si>
    <t>722439072RP0001 - EI Employer</t>
  </si>
  <si>
    <t>722439072RP0001 - EI Employee</t>
  </si>
  <si>
    <t>722439072RP0001 - CPP/QPP Employer</t>
  </si>
  <si>
    <t>722439072RP0001 - CPP/QPP Employee</t>
  </si>
  <si>
    <t>Usage</t>
  </si>
  <si>
    <t>Action</t>
  </si>
  <si>
    <t>Title</t>
  </si>
  <si>
    <t>Number</t>
  </si>
  <si>
    <t>Category</t>
  </si>
  <si>
    <t>Platform</t>
  </si>
  <si>
    <t>Company</t>
  </si>
  <si>
    <t>Keep Number</t>
  </si>
  <si>
    <t>Credit Card (CIBC Visa)</t>
  </si>
  <si>
    <t>21010 Credit Card (CIBC Visa)</t>
  </si>
  <si>
    <t>Cash Balance</t>
  </si>
  <si>
    <t>Total Cash Balance</t>
  </si>
  <si>
    <t>RETIRED - Savings (TD)</t>
  </si>
  <si>
    <t>Can use the "Communicatons" line.</t>
  </si>
  <si>
    <t>Check for data and append "RETIRED - " … can use "Office Supplies" moving forward.</t>
  </si>
  <si>
    <t>RETIRED - Courier &amp; Postage</t>
  </si>
  <si>
    <t>Bank Loan - BDC (003)</t>
  </si>
  <si>
    <t>Capitalization is fucked… rename FROM "Bank loans - BDC (003)" to "Bank Loan - BDC (003)"</t>
  </si>
  <si>
    <t>Rename from "Insurance - Liability" to "Insurance"</t>
  </si>
  <si>
    <t>RETIRED - Miscellaneous</t>
  </si>
  <si>
    <t>Whats the differnece between this and Bank Intrest?</t>
  </si>
  <si>
    <t>We would make this a subcontractor expense.</t>
  </si>
  <si>
    <t>keep</t>
  </si>
  <si>
    <t>Forecasting Sheet</t>
  </si>
  <si>
    <t>[Accounts Receivable]</t>
  </si>
  <si>
    <t>Parent Categories</t>
  </si>
  <si>
    <t>Total Categories</t>
  </si>
  <si>
    <t>Created by changing 13000 to 13007 and adding this row.</t>
  </si>
  <si>
    <t>Change Account number form 13000 to 13007</t>
  </si>
  <si>
    <t>Total Transfers</t>
  </si>
  <si>
    <t>[Due To/ Due From]</t>
  </si>
  <si>
    <t>Due To/ Due From</t>
  </si>
  <si>
    <t>RETIRED - Inventory Asset</t>
  </si>
  <si>
    <t>Rentals</t>
  </si>
  <si>
    <t>[Property, Plants &amp; Equipment]</t>
  </si>
  <si>
    <t>Property, Plants &amp; Equipment</t>
  </si>
  <si>
    <t>Add 17000 [Property, Plants &amp; Equipment] account as a header for Assets</t>
  </si>
  <si>
    <t>Number formatting is wrong… using a slash instead of an &amp; - Rename from "CRA Interest/Penalties" to "CRA Interest &amp; Penalties"</t>
  </si>
  <si>
    <t>This is a title / Grouping - RENAME to "[Accounts Receivable]" from "Accounts Receivable"</t>
  </si>
  <si>
    <t>Renamed from "Visa Payable (CIBC)".</t>
  </si>
  <si>
    <t>Renamed from "Income - Project Management".</t>
  </si>
  <si>
    <t>Renamed from "Accrued Liabilities".</t>
  </si>
  <si>
    <t>Labour - General</t>
  </si>
  <si>
    <t>Renamed from "Payroll Clearing account".</t>
  </si>
  <si>
    <t>Renamed from "Technology / Website Expenses"</t>
  </si>
  <si>
    <t>Renamed from "Uniforms and Laundry"</t>
  </si>
  <si>
    <t>WCB Subcontractors wouldn't go through payroll…</t>
  </si>
  <si>
    <t>Renamed from "Payroll - Employee Benefits"</t>
  </si>
  <si>
    <t>Code to "Payroll - CPP + EI"</t>
  </si>
  <si>
    <t>Code to "Payroll - Fees"</t>
  </si>
  <si>
    <t>Code to "Payroll Expense - Hourly" - split salary and hourly</t>
  </si>
  <si>
    <t>Code to "Payroll Expense - Salary" - split salary and hourly</t>
  </si>
  <si>
    <t>[Accounts Payable]</t>
  </si>
  <si>
    <t>Added [] to make this a title row…</t>
  </si>
  <si>
    <t>RETIRED - Income - Disposal &amp; Recyling</t>
  </si>
  <si>
    <t>RETIRED - Income - Dividend</t>
  </si>
  <si>
    <t>RETIRED - [Cost of Goods Sold]</t>
  </si>
  <si>
    <t>RETIRED - COGS - R&amp;M</t>
  </si>
  <si>
    <t>RETIRED - COGS - Subcontractor Reimbursement</t>
  </si>
  <si>
    <t>RETIRED - Loan Interest</t>
  </si>
  <si>
    <t>RETIRED - Consulting</t>
  </si>
  <si>
    <t>RETIRED - Insurance - Office</t>
  </si>
  <si>
    <t>RETIRED - Golf Dues</t>
  </si>
  <si>
    <t>RETIRED - Telephone</t>
  </si>
  <si>
    <t>RETIRED - Insurance &amp; Fines</t>
  </si>
  <si>
    <t>RETIRED - Payroll - CPP</t>
  </si>
  <si>
    <t>RETIRED - Job Materials</t>
  </si>
  <si>
    <t>RETIRED - CPP payable</t>
  </si>
  <si>
    <t>RETIRED - PST Payable Suspense</t>
  </si>
  <si>
    <t>RETIRED - PST Payable</t>
  </si>
  <si>
    <t>RETIRED - WCB Payable</t>
  </si>
  <si>
    <t>RETIRED - EI Payable</t>
  </si>
  <si>
    <t>RETIRED - Vacation Payable</t>
  </si>
  <si>
    <t>RETIRED - Trade Payable</t>
  </si>
  <si>
    <t>RETIRED - COGS - Purchases</t>
  </si>
  <si>
    <t>RETIRED - COGS - Fuel</t>
  </si>
  <si>
    <t>RETIRED - COGS - Miscellaneous (Vehicle)</t>
  </si>
  <si>
    <t>RETIRED - COGS - Permits</t>
  </si>
  <si>
    <t>RETIRED - COGS - Permits Reimbursement</t>
  </si>
  <si>
    <t>RETIRED - COGS - Freight / Shipping &amp; Handling</t>
  </si>
  <si>
    <t>Rentals Expenses</t>
  </si>
  <si>
    <t>Total Rentals Expenses</t>
  </si>
  <si>
    <t>Equipment Storage</t>
  </si>
  <si>
    <t>Rename from "Rent" to "Equipment Storage" Reminder - Scott can charge rent for storing the equopment on his concrete.</t>
  </si>
  <si>
    <t>Canceled by around April.</t>
  </si>
  <si>
    <t xml:space="preserve">Payworks </t>
  </si>
  <si>
    <t>Nav  wants to rename these at some point…</t>
  </si>
  <si>
    <t>Rename from "Income - Rentals (Equipment)"  to "Rental - Internal" - get a number assigned to it.</t>
  </si>
  <si>
    <t>Rename from "Income - Rentals (Vehicles)" to "Rental - External" - get a number assigned to it. Check to see if there is any data in here first.</t>
  </si>
  <si>
    <t>Renamed from "COGS - Disposal" to "Project Expense - Other"</t>
  </si>
  <si>
    <t>Renamed from "COGS - Subcontractors" to "Project Expense - Subcontractors"</t>
  </si>
  <si>
    <t>RETIRED - Equipment rental</t>
  </si>
  <si>
    <t>RETIRED - Casual Labour</t>
  </si>
  <si>
    <t>Renamed from "Computer - Software" to "Subscriptions (Annual)"</t>
  </si>
  <si>
    <t>NEW</t>
  </si>
  <si>
    <t xml:space="preserve">Hightly likely that this is the title… </t>
  </si>
  <si>
    <t>RETIRED - Billable Expense Income</t>
  </si>
  <si>
    <t>Renamed form "COGS - Supplies" to  "Project Expense - Materials"</t>
  </si>
  <si>
    <t>RETIRED -  use 51335 going forward.</t>
  </si>
  <si>
    <t>Renamed from "Payroll - EI" add back into here 52525</t>
  </si>
  <si>
    <t>Using 52520 moving forward.</t>
  </si>
  <si>
    <t>Renamed from "Payroll - Vacation" to "Payroll - Fees"</t>
  </si>
  <si>
    <t>Payroll - WCB</t>
  </si>
  <si>
    <t>Rename from "Payroll - WCB (Employees)" to "Payroll - WCB"</t>
  </si>
  <si>
    <t>Code to "Payroll - WCB"</t>
  </si>
  <si>
    <t>Renamed form "Health Insurance" to "Health Spending - Scott"</t>
  </si>
  <si>
    <t>Payroll - Hourly</t>
  </si>
  <si>
    <t>Rename from "Payroll - Hourly" to "Payroll - Hourly"</t>
  </si>
  <si>
    <t>Payroll - Salary</t>
  </si>
  <si>
    <t>Rename from "Payroll - Salary" to "Payroll - Salary"</t>
  </si>
  <si>
    <t>2025-02-26</t>
  </si>
  <si>
    <t>2025-03-03</t>
  </si>
  <si>
    <t>2025-03-10</t>
  </si>
  <si>
    <t>2025-03-12</t>
  </si>
  <si>
    <t>We will use 52525 moving forward.</t>
  </si>
  <si>
    <t>We will use an account in "Operational Expenses" moving forward, not COGS.</t>
  </si>
  <si>
    <t>Has Data</t>
  </si>
  <si>
    <t>2024 / Retired</t>
  </si>
  <si>
    <t>Total 2024 / Retired</t>
  </si>
  <si>
    <t>Contracting Income</t>
  </si>
  <si>
    <t>Total Contracting Income</t>
  </si>
  <si>
    <t>Deposits</t>
  </si>
  <si>
    <t>Total Deposits</t>
  </si>
  <si>
    <t>Total Expenses</t>
  </si>
  <si>
    <t>Revenue</t>
  </si>
  <si>
    <t>Total Revenue</t>
  </si>
  <si>
    <t>Project Account 1 (CIBC)</t>
  </si>
  <si>
    <t>Project Account 2 (CIBC)</t>
  </si>
  <si>
    <t>Project Account 3 (CIBC)</t>
  </si>
  <si>
    <t>Bank Loan 3 (BDC)</t>
  </si>
  <si>
    <t>Bank Loan 2 (BDC)</t>
  </si>
  <si>
    <t>Bank Loan 1 (BDC)</t>
  </si>
  <si>
    <t>Subscription (Amazon Chanels)</t>
  </si>
  <si>
    <t>Should be canceled for April.</t>
  </si>
  <si>
    <t>Amazon + iCloud</t>
  </si>
  <si>
    <t>Em invoice.</t>
  </si>
  <si>
    <t>Adjustment needed…</t>
  </si>
  <si>
    <t>Manjot invoice. Wix to be canceled by Manjot.</t>
  </si>
  <si>
    <t>Technically we should have no parking…</t>
  </si>
  <si>
    <t>Sweet talk actually paid $500 of intrest in Feb.</t>
  </si>
  <si>
    <t>Car Payments</t>
  </si>
  <si>
    <t>Rentals Quickbooks Online</t>
  </si>
  <si>
    <t>Should be killed off.</t>
  </si>
  <si>
    <t>Lease Payments</t>
  </si>
  <si>
    <t>Income on Paper</t>
  </si>
  <si>
    <t>Expected Taxes</t>
  </si>
  <si>
    <t>External Rental Equipment PST</t>
  </si>
  <si>
    <t>Profit Potential Rolling</t>
  </si>
  <si>
    <t>Profit Potential Monthly</t>
  </si>
  <si>
    <t>Margin - Materials</t>
  </si>
  <si>
    <t>Rename from "Income - Delivery &amp; Pickup"  to "Margin - Materials" - get a number assigned to it.</t>
  </si>
  <si>
    <t>Rename from "Income - Supplies"  to "Labour - General" - get a number assigned to it.</t>
  </si>
  <si>
    <t>Rename from "Income - Setup &amp; Labour"  to "Margin - Subcontractor" - get a number assigned to it.</t>
  </si>
  <si>
    <t>Updated</t>
  </si>
  <si>
    <t>Yes</t>
  </si>
  <si>
    <t>Rename from "Income - First Aid Training"  to "Labour - Consulting" - get a number assigned to it.</t>
  </si>
  <si>
    <t>2025-01-01</t>
  </si>
  <si>
    <t>52173 Health Spending - Scott</t>
  </si>
  <si>
    <t>51320 Project Expense - Subcontractors</t>
  </si>
  <si>
    <t>52210 Uniforms &amp; Laundry</t>
  </si>
  <si>
    <t>13007 Due to/from Saltire Rentals</t>
  </si>
  <si>
    <t>52535 Payroll - WCB</t>
  </si>
  <si>
    <t>21001 Payroll - Employee Benefits (Collected)</t>
  </si>
  <si>
    <t>52152 Technology &amp; Website</t>
  </si>
  <si>
    <t>51335 Project Expense - Materials</t>
  </si>
  <si>
    <t>Mariner Brewing</t>
  </si>
  <si>
    <t>2025-01-06</t>
  </si>
  <si>
    <t>51315 Project Expense - Other</t>
  </si>
  <si>
    <t>MFPE Engineering</t>
  </si>
  <si>
    <t>12000 [Accounts Receivable]</t>
  </si>
  <si>
    <t>41005 Labour - Project Managment</t>
  </si>
  <si>
    <t>Go2Girl Promotional Products Inc.</t>
  </si>
  <si>
    <t>2025-01-08</t>
  </si>
  <si>
    <t>51205 COGS - Fuel</t>
  </si>
  <si>
    <t>2025-01-09</t>
  </si>
  <si>
    <t>2025-01-10</t>
  </si>
  <si>
    <t>2025-01-12</t>
  </si>
  <si>
    <t>Fred Meyer Fuel #25</t>
  </si>
  <si>
    <t>2025-01-15</t>
  </si>
  <si>
    <t>2025-01-16</t>
  </si>
  <si>
    <t>2025-01-17</t>
  </si>
  <si>
    <t>2025-01-18</t>
  </si>
  <si>
    <t>2025-01-19</t>
  </si>
  <si>
    <t>2025-01-20</t>
  </si>
  <si>
    <t>22010 Bank Loan - BDC (002)</t>
  </si>
  <si>
    <t>2025-01-23</t>
  </si>
  <si>
    <t>2025-01-24</t>
  </si>
  <si>
    <t>2025-01-25</t>
  </si>
  <si>
    <t>2025-01-26</t>
  </si>
  <si>
    <t>John B</t>
  </si>
  <si>
    <t>True Refrigerator</t>
  </si>
  <si>
    <t>52206 Telephone</t>
  </si>
  <si>
    <t>2025-02-04</t>
  </si>
  <si>
    <t>EUFY</t>
  </si>
  <si>
    <t>2025-02-07</t>
  </si>
  <si>
    <t>2025-02-09</t>
  </si>
  <si>
    <t>City Of North Vancouver</t>
  </si>
  <si>
    <t>2025-02-12</t>
  </si>
  <si>
    <t>2025-02-13</t>
  </si>
  <si>
    <t>2025-02-14</t>
  </si>
  <si>
    <t>2025-02-16</t>
  </si>
  <si>
    <t>2025-02-17</t>
  </si>
  <si>
    <t>2025-02-18</t>
  </si>
  <si>
    <t>2025-02-19</t>
  </si>
  <si>
    <t>CIBC Visa</t>
  </si>
  <si>
    <t>2025-02-22</t>
  </si>
  <si>
    <t>Suncoast Enclosures</t>
  </si>
  <si>
    <t>Misterlamp</t>
  </si>
  <si>
    <t>Letter Art Neon Ltd.</t>
  </si>
  <si>
    <t>Jaime Fletcher</t>
  </si>
  <si>
    <t>Sean Slight</t>
  </si>
  <si>
    <t>Cuatro Vertices Sas</t>
  </si>
  <si>
    <t>2025-02-25</t>
  </si>
  <si>
    <t>West Elm</t>
  </si>
  <si>
    <t>2025-02-27</t>
  </si>
  <si>
    <t>Josh Sathiananthan LTD.</t>
  </si>
  <si>
    <t>2025-02-28</t>
  </si>
  <si>
    <t>Squirrell LLC</t>
  </si>
  <si>
    <t>Target Car Hand Wash &amp; Detail</t>
  </si>
  <si>
    <t>2025-03-01</t>
  </si>
  <si>
    <t>FieldWire</t>
  </si>
  <si>
    <t>West Coast Custom Gates Ltd.</t>
  </si>
  <si>
    <t>M Power Home Improvement LTD.</t>
  </si>
  <si>
    <t>2025-03-04</t>
  </si>
  <si>
    <t>2025-03-05</t>
  </si>
  <si>
    <t>2025-03-06</t>
  </si>
  <si>
    <t>Ace Courier</t>
  </si>
  <si>
    <t>52130 Courier &amp; Postage</t>
  </si>
  <si>
    <t>2025-03-07</t>
  </si>
  <si>
    <t>2025-03-09</t>
  </si>
  <si>
    <t>2025-03-11</t>
  </si>
  <si>
    <t>CIBC Rewards</t>
  </si>
  <si>
    <t>2025-03-13</t>
  </si>
  <si>
    <t>2025-03-15</t>
  </si>
  <si>
    <t>2025-03-17</t>
  </si>
  <si>
    <t>2025-03-18</t>
  </si>
  <si>
    <t>Promix Concrete</t>
  </si>
  <si>
    <t>2025-03-19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</si>
  <si>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</si>
  <si>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</si>
  <si>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</si>
  <si>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</si>
  <si>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</si>
  <si>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</si>
  <si>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</si>
  <si>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</si>
  <si>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Norburn Lighting and Bath</t>
  </si>
  <si>
    <t>2025-03-29</t>
  </si>
  <si>
    <t>CloudFlare</t>
  </si>
  <si>
    <t>2025-03-31</t>
  </si>
  <si>
    <t>Inventory Starting Value</t>
  </si>
  <si>
    <t>33006 Opening Balance Equity</t>
  </si>
  <si>
    <t>14005 Inventory Asset</t>
  </si>
  <si>
    <t>Inventory Qty Adjust</t>
  </si>
  <si>
    <t>Inventory Shrinkage</t>
  </si>
  <si>
    <t>2025-04-01</t>
  </si>
  <si>
    <t>2025-04-02</t>
  </si>
  <si>
    <t>Browns Newport Village:BSH NewPort Patio Project</t>
  </si>
  <si>
    <t>Granville Island Brewing.</t>
  </si>
  <si>
    <t>Accounts Receivable - Received / Clearing</t>
  </si>
  <si>
    <t>Need to recode invoice</t>
  </si>
  <si>
    <t>42010 Rental - External</t>
  </si>
  <si>
    <t>41006 Labour - General</t>
  </si>
  <si>
    <t>42015 Margin - Materials</t>
  </si>
  <si>
    <t>42020 Margin - Subcontractor</t>
  </si>
  <si>
    <t>42025 Margin - Labour</t>
  </si>
  <si>
    <t>42030 Margin - Rental</t>
  </si>
  <si>
    <t>Margin - Labour</t>
  </si>
  <si>
    <t>Margin - Rental</t>
  </si>
  <si>
    <t>AIR CANADA</t>
  </si>
  <si>
    <t>Typhon Concrete</t>
  </si>
  <si>
    <t>2025-04-03</t>
  </si>
  <si>
    <t>2025-04-04</t>
  </si>
  <si>
    <t>Pottery Barn USD.</t>
  </si>
  <si>
    <t>Prosource Supply Vancouver</t>
  </si>
  <si>
    <t>The Designer Builder</t>
  </si>
  <si>
    <t>17005 Computer Equipment &amp; Software</t>
  </si>
  <si>
    <t>Micron Mechanical</t>
  </si>
  <si>
    <t>2025-04-05</t>
  </si>
  <si>
    <t>2025-04-06</t>
  </si>
  <si>
    <t>2025-04-07</t>
  </si>
  <si>
    <t>Surftech Industries</t>
  </si>
  <si>
    <t>2025-04-08</t>
  </si>
  <si>
    <t>2025-04-09</t>
  </si>
  <si>
    <t>Shell USA</t>
  </si>
  <si>
    <t>Hilton Garden Inn.</t>
  </si>
  <si>
    <t>Sika Design</t>
  </si>
  <si>
    <t>2025-04-11</t>
  </si>
  <si>
    <t>2025-04-12</t>
  </si>
  <si>
    <t>Pottery Barn Canada</t>
  </si>
  <si>
    <t>2025-04-13</t>
  </si>
  <si>
    <t>2025-04-14</t>
  </si>
  <si>
    <t>2025-04-21</t>
  </si>
  <si>
    <t>2025-04-23</t>
  </si>
  <si>
    <t>Heritage Home &amp; Gifts Port Moody</t>
  </si>
  <si>
    <t>2025-04-15</t>
  </si>
  <si>
    <t>2025-04-16</t>
  </si>
  <si>
    <t>2025-04-17</t>
  </si>
  <si>
    <t>Object Outdoors</t>
  </si>
  <si>
    <t>2025-04-22</t>
  </si>
  <si>
    <t>2025-04-24</t>
  </si>
  <si>
    <t>2025-04-25</t>
  </si>
  <si>
    <t>On Point Locksmith &amp; Door</t>
  </si>
  <si>
    <t>2025-04-26</t>
  </si>
  <si>
    <t>2025-04-27</t>
  </si>
  <si>
    <t>2025-04-28</t>
  </si>
  <si>
    <t>2025-04-29</t>
  </si>
  <si>
    <t>Peregrine Millwork</t>
  </si>
  <si>
    <t>2025-04-30</t>
  </si>
  <si>
    <t>2025-05-01</t>
  </si>
  <si>
    <t>2025-05-02</t>
  </si>
  <si>
    <t>2025-05-03</t>
  </si>
  <si>
    <t>2025-05-05</t>
  </si>
  <si>
    <t>2025-05-07</t>
  </si>
  <si>
    <t>2025-05-08</t>
  </si>
  <si>
    <t>McDonalds</t>
  </si>
  <si>
    <t>2025-05-09</t>
  </si>
  <si>
    <t>2025-05-10</t>
  </si>
  <si>
    <t>2025-05-12</t>
  </si>
  <si>
    <t>2025-05-13</t>
  </si>
  <si>
    <t>2025-05-14</t>
  </si>
  <si>
    <t>2025-05-15</t>
  </si>
  <si>
    <t>2025-05-16</t>
  </si>
  <si>
    <t>Speedy Cargo</t>
  </si>
  <si>
    <t>Bosquema</t>
  </si>
  <si>
    <t>2025-05-17</t>
  </si>
  <si>
    <t>2025-05-19</t>
  </si>
  <si>
    <t>CBSA/ASFC PAC Highway com Surrey</t>
  </si>
  <si>
    <t>51350 COGS - Freight / Shipping &amp; Handling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</si>
  <si>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</si>
  <si>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</si>
  <si>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</si>
  <si>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</si>
  <si>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</si>
  <si>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</si>
  <si>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</si>
  <si>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</si>
  <si>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2025-05-29</t>
  </si>
  <si>
    <t>2025-06-02</t>
  </si>
  <si>
    <t>21006 Liability - Deposits Received</t>
  </si>
  <si>
    <t>2025-06-04</t>
  </si>
  <si>
    <t>Scott's Butt Number</t>
  </si>
  <si>
    <t>Scott's Butt Money… but calculated.</t>
  </si>
  <si>
    <t>Total Contracting Reimbursement</t>
  </si>
  <si>
    <t>Contracting Reimbursement</t>
  </si>
  <si>
    <t>Total Reimbursement</t>
  </si>
  <si>
    <t>PAUL PAUL PAUL: Are these from AP or AR?... They need to balance / cancel each other out in QBO some way, and be reported on here… if they both go to the same account it may mess things up.</t>
  </si>
  <si>
    <t>42035 Billable Expense Income</t>
  </si>
  <si>
    <t>CRA - Payroll</t>
  </si>
  <si>
    <t>21018 Federal tax payable</t>
  </si>
  <si>
    <t>New World Waterproofing Ltd.</t>
  </si>
  <si>
    <t>Crate &amp; Barrel</t>
  </si>
  <si>
    <t>Wayfair</t>
  </si>
  <si>
    <t>Ticket Web</t>
  </si>
  <si>
    <t>2025-05-28</t>
  </si>
  <si>
    <t>Joe Goldstein</t>
  </si>
  <si>
    <t>Evergreen Environmental &amp; Reclamation Ltd.</t>
  </si>
  <si>
    <t>2025-05-30</t>
  </si>
  <si>
    <t>Richelieu</t>
  </si>
  <si>
    <t>City Electric</t>
  </si>
  <si>
    <t>2025-05-31</t>
  </si>
  <si>
    <t>2025-06-01</t>
  </si>
  <si>
    <t>2025-06-03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</si>
</sst>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F800]dddd\,\ mmmm\ dd\,\ yyyy"/>
  </numFmts>
  <fonts count="20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scheme val="minor"/>
    </font>
    <font>
      <sz val="12"/>
      <color rgb="FF9EB0BD"/>
      <name val="Aptos Narrow"/>
      <scheme val="minor"/>
    </font>
    <font>
      <b/>
      <sz val="12"/>
      <color theme="8" tint="-0.249977111117893"/>
      <name val="Aptos Narrow"/>
      <scheme val="minor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  <font>
      <b/>
      <sz val="12"/>
      <color theme="8"/>
      <name val="Aptos Narrow"/>
      <scheme val="minor"/>
    </font>
    <font>
      <sz val="12"/>
      <name val="Aptos Narrow"/>
      <scheme val="minor"/>
    </font>
    <font>
      <b/>
      <sz val="12"/>
      <name val="Aptos Narrow"/>
      <scheme val="minor"/>
    </font>
    <font>
      <b/>
      <sz val="12"/>
      <color rgb="FFC00000"/>
      <name val="Aptos Narrow"/>
      <scheme val="minor"/>
    </font>
    <font>
      <sz val="12"/>
      <color rgb="FFC00000"/>
      <name val="Aptos Narrow"/>
      <scheme val="minor"/>
    </font>
    <font>
      <sz val="12"/>
      <color theme="6" tint="0.79998168889431442"/>
      <name val="Aptos Narrow"/>
      <scheme val="minor"/>
    </font>
    <font>
      <sz val="12"/>
      <color theme="2"/>
      <name val="Aptos Narrow"/>
      <scheme val="minor"/>
    </font>
    <font>
      <sz val="12"/>
      <color theme="0"/>
      <name val="Aptos Narrow"/>
      <scheme val="minor"/>
    </font>
    <font>
      <sz val="12"/>
      <color indexed="8"/>
      <name val="Aptos Narrow"/>
      <scheme val="minor"/>
    </font>
    <font>
      <sz val="12"/>
      <color theme="8" tint="-0.499984740745262"/>
      <name val="Aptos Narrow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E7EBE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D686FF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0000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center" vertical="center"/>
    </xf>
    <xf numFmtId="44" fontId="5" fillId="3" borderId="0" xfId="1" applyFont="1" applyFill="1" applyAlignment="1">
      <alignment horizontal="center" vertical="center"/>
    </xf>
    <xf numFmtId="164" fontId="5" fillId="4" borderId="0" xfId="1" applyNumberFormat="1" applyFont="1" applyFill="1" applyAlignment="1">
      <alignment horizontal="center" vertical="center"/>
    </xf>
    <xf numFmtId="44" fontId="5" fillId="5" borderId="0" xfId="1" applyFont="1" applyFill="1" applyAlignment="1">
      <alignment horizontal="center" vertical="center"/>
    </xf>
    <xf numFmtId="44" fontId="5" fillId="6" borderId="0" xfId="1" applyFont="1" applyFill="1" applyAlignment="1">
      <alignment horizontal="center" vertical="center"/>
    </xf>
    <xf numFmtId="14" fontId="5" fillId="6" borderId="0" xfId="1" applyNumberFormat="1" applyFont="1" applyFill="1" applyAlignment="1">
      <alignment horizontal="center" vertical="center"/>
    </xf>
    <xf numFmtId="44" fontId="5" fillId="7" borderId="0" xfId="1" applyFont="1" applyFill="1" applyAlignment="1">
      <alignment horizontal="left" vertical="center"/>
    </xf>
    <xf numFmtId="0" fontId="2" fillId="0" borderId="0" xfId="0" applyFont="1"/>
    <xf numFmtId="14" fontId="0" fillId="0" borderId="0" xfId="0" applyNumberFormat="1"/>
    <xf numFmtId="0" fontId="6" fillId="8" borderId="0" xfId="0" applyFont="1" applyFill="1"/>
    <xf numFmtId="164" fontId="2" fillId="8" borderId="0" xfId="0" applyNumberFormat="1" applyFont="1" applyFill="1"/>
    <xf numFmtId="0" fontId="2" fillId="8" borderId="0" xfId="0" applyFont="1" applyFill="1"/>
    <xf numFmtId="44" fontId="2" fillId="8" borderId="0" xfId="0" applyNumberFormat="1" applyFont="1" applyFill="1"/>
    <xf numFmtId="17" fontId="5" fillId="9" borderId="0" xfId="0" applyNumberFormat="1" applyFont="1" applyFill="1" applyAlignment="1">
      <alignment horizontal="center" vertical="center"/>
    </xf>
    <xf numFmtId="44" fontId="5" fillId="9" borderId="0" xfId="1" applyFont="1" applyFill="1" applyAlignment="1">
      <alignment horizontal="center" vertical="center"/>
    </xf>
    <xf numFmtId="17" fontId="5" fillId="10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5" fillId="9" borderId="0" xfId="1" applyNumberFormat="1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44" fontId="7" fillId="0" borderId="0" xfId="0" applyNumberFormat="1" applyFont="1" applyAlignment="1">
      <alignment vertical="center"/>
    </xf>
    <xf numFmtId="44" fontId="7" fillId="11" borderId="0" xfId="0" applyNumberFormat="1" applyFont="1" applyFill="1" applyAlignment="1">
      <alignment vertical="center"/>
    </xf>
    <xf numFmtId="44" fontId="7" fillId="0" borderId="0" xfId="1" applyFont="1" applyAlignment="1">
      <alignment vertical="center"/>
    </xf>
    <xf numFmtId="44" fontId="1" fillId="0" borderId="0" xfId="0" applyNumberFormat="1" applyFont="1" applyAlignment="1">
      <alignment vertical="center"/>
    </xf>
    <xf numFmtId="44" fontId="1" fillId="11" borderId="0" xfId="0" applyNumberFormat="1" applyFont="1" applyFill="1" applyAlignment="1">
      <alignment vertical="center"/>
    </xf>
    <xf numFmtId="44" fontId="2" fillId="0" borderId="0" xfId="1" applyFont="1" applyAlignment="1">
      <alignment vertical="center"/>
    </xf>
    <xf numFmtId="44" fontId="2" fillId="0" borderId="0" xfId="1" applyFont="1" applyFill="1" applyAlignment="1">
      <alignment vertical="center"/>
    </xf>
    <xf numFmtId="44" fontId="2" fillId="11" borderId="0" xfId="1" applyFont="1" applyFill="1" applyAlignment="1">
      <alignment vertical="center"/>
    </xf>
    <xf numFmtId="0" fontId="8" fillId="0" borderId="0" xfId="0" applyFont="1"/>
    <xf numFmtId="0" fontId="9" fillId="0" borderId="0" xfId="0" applyFont="1"/>
    <xf numFmtId="44" fontId="2" fillId="0" borderId="1" xfId="1" applyFont="1" applyFill="1" applyBorder="1" applyAlignment="1">
      <alignment vertical="center"/>
    </xf>
    <xf numFmtId="44" fontId="2" fillId="11" borderId="1" xfId="1" applyFont="1" applyFill="1" applyBorder="1" applyAlignment="1">
      <alignment vertical="center"/>
    </xf>
    <xf numFmtId="44" fontId="2" fillId="0" borderId="0" xfId="1" applyFont="1" applyFill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2" fillId="11" borderId="0" xfId="0" applyFont="1" applyFill="1" applyAlignment="1">
      <alignment vertical="center"/>
    </xf>
    <xf numFmtId="0" fontId="12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/>
    <xf numFmtId="44" fontId="11" fillId="11" borderId="0" xfId="1" applyFont="1" applyFill="1" applyAlignment="1">
      <alignment vertical="center"/>
    </xf>
    <xf numFmtId="44" fontId="11" fillId="0" borderId="0" xfId="1" applyFont="1" applyFill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/>
    </xf>
    <xf numFmtId="44" fontId="14" fillId="11" borderId="0" xfId="1" applyFont="1" applyFill="1" applyAlignment="1">
      <alignment vertical="center"/>
    </xf>
    <xf numFmtId="44" fontId="14" fillId="0" borderId="0" xfId="1" applyFont="1" applyFill="1" applyAlignment="1">
      <alignment vertical="center"/>
    </xf>
    <xf numFmtId="0" fontId="14" fillId="0" borderId="0" xfId="0" applyFont="1" applyAlignment="1">
      <alignment horizontal="left" indent="1"/>
    </xf>
    <xf numFmtId="44" fontId="14" fillId="0" borderId="0" xfId="1" applyFont="1" applyFill="1" applyBorder="1" applyAlignment="1">
      <alignment vertical="center"/>
    </xf>
    <xf numFmtId="44" fontId="14" fillId="11" borderId="2" xfId="1" applyFont="1" applyFill="1" applyBorder="1" applyAlignment="1">
      <alignment vertical="center"/>
    </xf>
    <xf numFmtId="44" fontId="14" fillId="0" borderId="2" xfId="1" applyFont="1" applyFill="1" applyBorder="1" applyAlignment="1">
      <alignment vertical="center"/>
    </xf>
    <xf numFmtId="44" fontId="5" fillId="7" borderId="0" xfId="1" applyFont="1" applyFill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12" borderId="0" xfId="0" applyFont="1" applyFill="1"/>
    <xf numFmtId="0" fontId="0" fillId="12" borderId="0" xfId="0" applyFill="1"/>
    <xf numFmtId="0" fontId="8" fillId="15" borderId="0" xfId="0" applyFont="1" applyFill="1" applyAlignment="1">
      <alignment horizontal="left" indent="1"/>
    </xf>
    <xf numFmtId="44" fontId="2" fillId="15" borderId="0" xfId="1" applyFont="1" applyFill="1" applyAlignment="1">
      <alignment vertical="center"/>
    </xf>
    <xf numFmtId="44" fontId="2" fillId="13" borderId="0" xfId="1" applyFont="1" applyFill="1" applyAlignment="1">
      <alignment vertical="center"/>
    </xf>
    <xf numFmtId="44" fontId="2" fillId="11" borderId="0" xfId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44" fontId="7" fillId="0" borderId="0" xfId="1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44" fontId="2" fillId="0" borderId="1" xfId="1" applyFont="1" applyFill="1" applyBorder="1" applyAlignment="1">
      <alignment horizontal="center" vertical="center"/>
    </xf>
    <xf numFmtId="44" fontId="2" fillId="0" borderId="0" xfId="1" applyFont="1" applyFill="1" applyBorder="1" applyAlignment="1">
      <alignment horizontal="center" vertical="center"/>
    </xf>
    <xf numFmtId="9" fontId="2" fillId="0" borderId="0" xfId="2" applyFont="1" applyAlignment="1">
      <alignment horizontal="center" vertical="center"/>
    </xf>
    <xf numFmtId="44" fontId="2" fillId="12" borderId="0" xfId="1" applyFont="1" applyFill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/>
    </xf>
    <xf numFmtId="0" fontId="11" fillId="12" borderId="0" xfId="0" applyFont="1" applyFill="1"/>
    <xf numFmtId="0" fontId="16" fillId="0" borderId="0" xfId="0" applyFont="1"/>
    <xf numFmtId="0" fontId="5" fillId="16" borderId="0" xfId="0" applyFont="1" applyFill="1" applyAlignment="1">
      <alignment horizontal="left"/>
    </xf>
    <xf numFmtId="0" fontId="5" fillId="16" borderId="0" xfId="0" applyFont="1" applyFill="1"/>
    <xf numFmtId="0" fontId="5" fillId="16" borderId="0" xfId="0" applyFont="1" applyFill="1" applyAlignment="1">
      <alignment horizontal="center"/>
    </xf>
    <xf numFmtId="0" fontId="0" fillId="12" borderId="0" xfId="0" applyFill="1" applyAlignment="1">
      <alignment horizontal="center"/>
    </xf>
    <xf numFmtId="0" fontId="0" fillId="17" borderId="0" xfId="0" applyFill="1"/>
    <xf numFmtId="0" fontId="11" fillId="0" borderId="0" xfId="0" applyFont="1" applyAlignment="1">
      <alignment horizontal="center"/>
    </xf>
    <xf numFmtId="0" fontId="11" fillId="14" borderId="0" xfId="0" applyFont="1" applyFill="1"/>
    <xf numFmtId="0" fontId="11" fillId="18" borderId="0" xfId="0" applyFont="1" applyFill="1"/>
    <xf numFmtId="0" fontId="0" fillId="14" borderId="0" xfId="0" applyFill="1"/>
    <xf numFmtId="0" fontId="5" fillId="2" borderId="0" xfId="0" applyFont="1" applyFill="1"/>
    <xf numFmtId="0" fontId="17" fillId="2" borderId="0" xfId="0" applyFont="1" applyFill="1" applyAlignment="1">
      <alignment horizontal="left" indent="1"/>
    </xf>
    <xf numFmtId="0" fontId="17" fillId="2" borderId="0" xfId="0" applyFont="1" applyFill="1" applyAlignment="1">
      <alignment vertical="center"/>
    </xf>
    <xf numFmtId="44" fontId="17" fillId="2" borderId="0" xfId="1" applyFont="1" applyFill="1" applyBorder="1" applyAlignment="1">
      <alignment vertical="center"/>
    </xf>
    <xf numFmtId="44" fontId="17" fillId="2" borderId="0" xfId="1" applyFont="1" applyFill="1" applyBorder="1" applyAlignment="1">
      <alignment horizontal="center" vertical="center"/>
    </xf>
    <xf numFmtId="44" fontId="17" fillId="2" borderId="0" xfId="1" applyFont="1" applyFill="1" applyAlignment="1">
      <alignment vertical="center"/>
    </xf>
    <xf numFmtId="0" fontId="8" fillId="0" borderId="0" xfId="0" applyFont="1" applyAlignment="1">
      <alignment horizontal="left" indent="1"/>
    </xf>
    <xf numFmtId="0" fontId="2" fillId="12" borderId="0" xfId="0" applyFont="1" applyFill="1" applyAlignment="1">
      <alignment horizontal="left" indent="1"/>
    </xf>
    <xf numFmtId="0" fontId="2" fillId="12" borderId="0" xfId="0" applyFont="1" applyFill="1" applyAlignment="1">
      <alignment horizontal="left" vertical="center" indent="1"/>
    </xf>
    <xf numFmtId="0" fontId="11" fillId="12" borderId="0" xfId="0" applyFont="1" applyFill="1" applyAlignment="1">
      <alignment horizontal="left" indent="1"/>
    </xf>
    <xf numFmtId="44" fontId="14" fillId="12" borderId="0" xfId="1" applyFont="1" applyFill="1" applyAlignment="1">
      <alignment vertical="center"/>
    </xf>
    <xf numFmtId="0" fontId="2" fillId="17" borderId="0" xfId="0" applyFont="1" applyFill="1" applyAlignment="1">
      <alignment vertical="center"/>
    </xf>
    <xf numFmtId="44" fontId="2" fillId="0" borderId="0" xfId="0" applyNumberFormat="1" applyFont="1" applyAlignment="1">
      <alignment vertical="center"/>
    </xf>
    <xf numFmtId="44" fontId="2" fillId="20" borderId="0" xfId="1" applyFont="1" applyFill="1" applyAlignment="1">
      <alignment vertical="center"/>
    </xf>
    <xf numFmtId="0" fontId="17" fillId="19" borderId="0" xfId="0" applyFont="1" applyFill="1" applyAlignment="1">
      <alignment horizontal="left" vertical="center" indent="1"/>
    </xf>
    <xf numFmtId="0" fontId="11" fillId="21" borderId="0" xfId="0" applyFont="1" applyFill="1"/>
    <xf numFmtId="0" fontId="18" fillId="0" borderId="0" xfId="0" applyFont="1" applyAlignment="1">
      <alignment horizontal="left" wrapText="1"/>
    </xf>
    <xf numFmtId="44" fontId="19" fillId="0" borderId="0" xfId="1" applyFont="1" applyFill="1" applyAlignment="1">
      <alignment vertical="center"/>
    </xf>
    <xf numFmtId="9" fontId="2" fillId="12" borderId="0" xfId="2" applyFont="1" applyFill="1" applyAlignment="1">
      <alignment horizontal="center" vertical="center"/>
    </xf>
    <xf numFmtId="44" fontId="2" fillId="22" borderId="0" xfId="1" applyFont="1" applyFill="1" applyAlignment="1">
      <alignment vertical="center"/>
    </xf>
    <xf numFmtId="44" fontId="2" fillId="22" borderId="0" xfId="1" applyFont="1" applyFill="1" applyAlignment="1">
      <alignment horizontal="center" vertical="center"/>
    </xf>
    <xf numFmtId="44" fontId="2" fillId="14" borderId="0" xfId="1" applyFont="1" applyFill="1" applyAlignment="1">
      <alignment vertical="center"/>
    </xf>
    <xf numFmtId="0" fontId="2" fillId="22" borderId="0" xfId="0" applyFont="1" applyFill="1" applyAlignment="1">
      <alignment horizontal="left" vertical="center" indent="1"/>
    </xf>
    <xf numFmtId="0" fontId="2" fillId="22" borderId="0" xfId="0" applyFont="1" applyFill="1" applyAlignment="1">
      <alignment vertical="center"/>
    </xf>
    <xf numFmtId="17" fontId="5" fillId="9" borderId="0" xfId="0" applyNumberFormat="1" applyFont="1" applyFill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3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2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/>
      </font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9.9948118533890809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68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5109-C817-3044-B850-019BECE41E1D}">
  <dimension ref="A1:AI260"/>
  <sheetViews>
    <sheetView tabSelected="1" zoomScale="110" zoomScaleNormal="110" workbookViewId="0">
      <pane ySplit="2" topLeftCell="A3" activePane="bottomLeft" state="frozen"/>
      <selection pane="bottomLeft" activeCell="U33" sqref="U33"/>
    </sheetView>
  </sheetViews>
  <sheetFormatPr baseColWidth="10" defaultRowHeight="16"/>
  <cols>
    <col min="1" max="1" width="41.6640625" style="21" customWidth="1"/>
    <col min="2" max="2" width="7.83203125" style="21" customWidth="1"/>
    <col min="3" max="3" width="3.33203125" style="21" customWidth="1"/>
    <col min="4" max="15" width="16.6640625" style="21" hidden="1" customWidth="1"/>
    <col min="16" max="16" width="16.6640625" style="39" customWidth="1"/>
    <col min="17" max="22" width="16.6640625" style="21" customWidth="1"/>
    <col min="23" max="28" width="16.6640625" style="21" hidden="1" customWidth="1"/>
    <col min="29" max="29" width="16.6640625" style="39" customWidth="1"/>
    <col min="30" max="30" width="3.33203125" style="21" customWidth="1"/>
    <col min="31" max="31" width="13.33203125" style="29" customWidth="1"/>
    <col min="32" max="32" width="3.33203125" style="21" customWidth="1"/>
    <col min="33" max="33" width="12.1640625" style="63" bestFit="1" customWidth="1"/>
    <col min="34" max="34" width="3.33203125" style="21" customWidth="1"/>
    <col min="35" max="35" width="53.5" style="21" bestFit="1" customWidth="1"/>
    <col min="36" max="16384" width="10.83203125" style="21"/>
  </cols>
  <sheetData>
    <row r="1" spans="1:35" ht="30" customHeight="1">
      <c r="A1" s="109" t="e" vm="1">
        <v>#VALUE!</v>
      </c>
      <c r="B1" s="18"/>
      <c r="C1" s="18"/>
      <c r="D1" s="20">
        <v>45292</v>
      </c>
      <c r="E1" s="20">
        <v>45323</v>
      </c>
      <c r="F1" s="20">
        <v>45352</v>
      </c>
      <c r="G1" s="20">
        <v>45383</v>
      </c>
      <c r="H1" s="20">
        <v>45413</v>
      </c>
      <c r="I1" s="20">
        <v>45444</v>
      </c>
      <c r="J1" s="20">
        <v>45474</v>
      </c>
      <c r="K1" s="20">
        <v>45505</v>
      </c>
      <c r="L1" s="20">
        <v>45536</v>
      </c>
      <c r="M1" s="20">
        <v>45566</v>
      </c>
      <c r="N1" s="20">
        <v>45597</v>
      </c>
      <c r="O1" s="20">
        <v>45627</v>
      </c>
      <c r="P1" s="18" t="s">
        <v>176</v>
      </c>
      <c r="Q1" s="20">
        <v>45658</v>
      </c>
      <c r="R1" s="20">
        <v>45689</v>
      </c>
      <c r="S1" s="20">
        <v>45717</v>
      </c>
      <c r="T1" s="20">
        <v>45748</v>
      </c>
      <c r="U1" s="20">
        <v>45778</v>
      </c>
      <c r="V1" s="20">
        <v>45809</v>
      </c>
      <c r="W1" s="20">
        <v>45839</v>
      </c>
      <c r="X1" s="20">
        <v>45870</v>
      </c>
      <c r="Y1" s="20">
        <v>45901</v>
      </c>
      <c r="Z1" s="20">
        <v>45931</v>
      </c>
      <c r="AA1" s="20">
        <v>45962</v>
      </c>
      <c r="AB1" s="20">
        <v>45992</v>
      </c>
      <c r="AC1" s="18" t="s">
        <v>176</v>
      </c>
      <c r="AD1" s="18"/>
      <c r="AE1" s="19" t="s">
        <v>177</v>
      </c>
      <c r="AF1" s="18"/>
      <c r="AG1" s="19" t="s">
        <v>178</v>
      </c>
    </row>
    <row r="2" spans="1:35">
      <c r="A2" s="109"/>
      <c r="B2" s="18"/>
      <c r="C2" s="18"/>
      <c r="D2" s="20" t="s">
        <v>179</v>
      </c>
      <c r="E2" s="20" t="s">
        <v>180</v>
      </c>
      <c r="F2" s="20" t="s">
        <v>181</v>
      </c>
      <c r="G2" s="20" t="s">
        <v>182</v>
      </c>
      <c r="H2" s="20" t="s">
        <v>183</v>
      </c>
      <c r="I2" s="20" t="s">
        <v>184</v>
      </c>
      <c r="J2" s="20" t="s">
        <v>185</v>
      </c>
      <c r="K2" s="20" t="s">
        <v>186</v>
      </c>
      <c r="L2" s="20" t="s">
        <v>187</v>
      </c>
      <c r="M2" s="20" t="s">
        <v>188</v>
      </c>
      <c r="N2" s="20" t="s">
        <v>189</v>
      </c>
      <c r="O2" s="20" t="s">
        <v>190</v>
      </c>
      <c r="P2" s="18" t="s">
        <v>191</v>
      </c>
      <c r="Q2" s="20" t="s">
        <v>179</v>
      </c>
      <c r="R2" s="20" t="s">
        <v>180</v>
      </c>
      <c r="S2" s="20" t="s">
        <v>181</v>
      </c>
      <c r="T2" s="20" t="s">
        <v>182</v>
      </c>
      <c r="U2" s="20" t="s">
        <v>183</v>
      </c>
      <c r="V2" s="20" t="s">
        <v>184</v>
      </c>
      <c r="W2" s="20" t="s">
        <v>185</v>
      </c>
      <c r="X2" s="20" t="s">
        <v>186</v>
      </c>
      <c r="Y2" s="20" t="s">
        <v>187</v>
      </c>
      <c r="Z2" s="20" t="s">
        <v>188</v>
      </c>
      <c r="AA2" s="20" t="s">
        <v>189</v>
      </c>
      <c r="AB2" s="20" t="s">
        <v>190</v>
      </c>
      <c r="AC2" s="18" t="s">
        <v>191</v>
      </c>
      <c r="AD2" s="19"/>
      <c r="AE2" s="22">
        <v>2025</v>
      </c>
      <c r="AF2" s="19"/>
      <c r="AG2" s="19"/>
    </row>
    <row r="3" spans="1:35" s="23" customFormat="1"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5"/>
      <c r="AE3" s="26"/>
      <c r="AG3" s="62"/>
    </row>
    <row r="4" spans="1:35">
      <c r="A4" s="33"/>
      <c r="B4" s="33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1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1"/>
    </row>
    <row r="5" spans="1:35">
      <c r="A5" s="2" t="s">
        <v>616</v>
      </c>
      <c r="B5" s="3" t="str">
        <f>IFERROR((VLOOKUP(A5,'GL Review'!E:G,3,FALSE)),"")</f>
        <v/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8"/>
    </row>
    <row r="6" spans="1:35">
      <c r="A6" s="3" t="s">
        <v>377</v>
      </c>
      <c r="B6" s="3">
        <f>IFERROR((VLOOKUP(A6,'GL Review'!E:G,3,FALSE)),"")</f>
        <v>41005</v>
      </c>
      <c r="D6" s="30" cm="1">
        <f t="array" ref="D6">(
SUM(('Export (QBO)'!$G$2:$G$2483&gt;=Budget!D$1)*('Export (QBO)'!$G$2:$G$2483&lt;=((EOMONTH(Budget!D$1,0))))*('Export (QBO)'!$J$2:$J$2483=$A6)*('Export (QBO)'!$I$2:$I$2483))
)</f>
        <v>0</v>
      </c>
      <c r="E6" s="30" cm="1">
        <f t="array" ref="E6">(
SUM(('Export (QBO)'!$G$2:$G$2483&gt;=Budget!E$1)*('Export (QBO)'!$G$2:$G$2483&lt;=((EOMONTH(Budget!E$1,0))))*('Export (QBO)'!$J$2:$J$2483=$A6)*('Export (QBO)'!$I$2:$I$2483))
)</f>
        <v>0</v>
      </c>
      <c r="F6" s="30" cm="1">
        <f t="array" ref="F6">(
SUM(('Export (QBO)'!$G$2:$G$2483&gt;=Budget!F$1)*('Export (QBO)'!$G$2:$G$2483&lt;=((EOMONTH(Budget!F$1,0))))*('Export (QBO)'!$J$2:$J$2483=$A6)*('Export (QBO)'!$I$2:$I$2483))
)</f>
        <v>0</v>
      </c>
      <c r="G6" s="30" cm="1">
        <f t="array" ref="G6">(
SUM(('Export (QBO)'!$G$2:$G$2483&gt;=Budget!G$1)*('Export (QBO)'!$G$2:$G$2483&lt;=((EOMONTH(Budget!G$1,0))))*('Export (QBO)'!$J$2:$J$2483=$A6)*('Export (QBO)'!$I$2:$I$2483))
)</f>
        <v>0</v>
      </c>
      <c r="H6" s="30" cm="1">
        <f t="array" ref="H6">(
SUM(('Export (QBO)'!$G$2:$G$2483&gt;=Budget!H$1)*('Export (QBO)'!$G$2:$G$2483&lt;=((EOMONTH(Budget!H$1,0))))*('Export (QBO)'!$J$2:$J$2483=$A6)*('Export (QBO)'!$I$2:$I$2483))
)</f>
        <v>0</v>
      </c>
      <c r="I6" s="30" cm="1">
        <f t="array" ref="I6">(
SUM(('Export (QBO)'!$G$2:$G$2483&gt;=Budget!I$1)*('Export (QBO)'!$G$2:$G$2483&lt;=((EOMONTH(Budget!I$1,0))))*('Export (QBO)'!$J$2:$J$2483=$A6)*('Export (QBO)'!$I$2:$I$2483))
)</f>
        <v>0</v>
      </c>
      <c r="J6" s="30" cm="1">
        <f t="array" ref="J6">(
SUM(('Export (QBO)'!$G$2:$G$2483&gt;=Budget!J$1)*('Export (QBO)'!$G$2:$G$2483&lt;=((EOMONTH(Budget!J$1,0))))*('Export (QBO)'!$J$2:$J$2483=$A6)*('Export (QBO)'!$I$2:$I$2483))
)</f>
        <v>0</v>
      </c>
      <c r="K6" s="30" cm="1">
        <f t="array" ref="K6">(
SUM(('Export (QBO)'!$G$2:$G$2483&gt;=Budget!K$1)*('Export (QBO)'!$G$2:$G$2483&lt;=((EOMONTH(Budget!K$1,0))))*('Export (QBO)'!$J$2:$J$2483=$A6)*('Export (QBO)'!$I$2:$I$2483))
)</f>
        <v>0</v>
      </c>
      <c r="L6" s="30" cm="1">
        <f t="array" ref="L6">(
SUM(('Export (QBO)'!$G$2:$G$2483&gt;=Budget!L$1)*('Export (QBO)'!$G$2:$G$2483&lt;=((EOMONTH(Budget!L$1,0))))*('Export (QBO)'!$J$2:$J$2483=$A6)*('Export (QBO)'!$I$2:$I$2483))
)</f>
        <v>0</v>
      </c>
      <c r="M6" s="30" cm="1">
        <f t="array" ref="M6">(
SUM(('Export (QBO)'!$G$2:$G$2483&gt;=Budget!M$1)*('Export (QBO)'!$G$2:$G$2483&lt;=((EOMONTH(Budget!M$1,0))))*('Export (QBO)'!$J$2:$J$2483=$A6)*('Export (QBO)'!$I$2:$I$2483))
)</f>
        <v>0</v>
      </c>
      <c r="N6" s="30" cm="1">
        <f t="array" ref="N6">(
SUM(('Export (QBO)'!$G$2:$G$2483&gt;=Budget!N$1)*('Export (QBO)'!$G$2:$G$2483&lt;=((EOMONTH(Budget!N$1,0))))*('Export (QBO)'!$J$2:$J$2483=$A6)*('Export (QBO)'!$I$2:$I$2483))
)</f>
        <v>0</v>
      </c>
      <c r="O6" s="30" cm="1">
        <f t="array" ref="O6">(
SUM(('Export (QBO)'!$G$2:$G$2483&gt;=Budget!O$1)*('Export (QBO)'!$G$2:$G$2483&lt;=((EOMONTH(Budget!O$1,0))))*('Export (QBO)'!$J$2:$J$2483=$A6)*('Export (QBO)'!$I$2:$I$2483))
)</f>
        <v>0</v>
      </c>
      <c r="P6" s="31">
        <f>SUM(D6:O6)</f>
        <v>0</v>
      </c>
      <c r="Q6" s="30" cm="1">
        <f t="array" ref="Q6">(
SUM(('Export (QBO)'!$G$2:$G$2483&gt;=Budget!Q$1)*('Export (QBO)'!$G$2:$G$2483&lt;=((EOMONTH(Budget!Q$1,0))))*('Export (QBO)'!$J$2:$J$2483=$A6)*('Export (QBO)'!$I$2:$I$2483))
)</f>
        <v>8142.7000000000025</v>
      </c>
      <c r="R6" s="44" cm="1">
        <f t="array" ref="R6">(
SUM(('Export (QBO)'!$G$2:$G$2483&gt;=Budget!R$1)*('Export (QBO)'!$G$2:$G$2483&lt;=((EOMONTH(Budget!R$1,0))))*('Export (QBO)'!$J$2:$J$2483=$A6)*('Export (QBO)'!$I$2:$I$2483))
)</f>
        <v>181024.93</v>
      </c>
      <c r="S6" s="30" cm="1">
        <f t="array" ref="S6">(
SUM(('Export (QBO)'!$G$2:$G$2483&gt;=Budget!S$1)*('Export (QBO)'!$G$2:$G$2483&lt;=((EOMONTH(Budget!S$1,0))))*('Export (QBO)'!$J$2:$J$2483=$A6)*('Export (QBO)'!$I$2:$I$2483))
)</f>
        <v>29639.770000000004</v>
      </c>
      <c r="T6" s="30" cm="1">
        <f t="array" ref="T6">(
SUM(('Export (QBO)'!$G$2:$G$2483&gt;=Budget!T$1)*('Export (QBO)'!$G$2:$G$2483&lt;=((EOMONTH(Budget!T$1,0))))*('Export (QBO)'!$J$2:$J$2483=$A6)*('Export (QBO)'!$I$2:$I$2483))
)</f>
        <v>85717.349999999977</v>
      </c>
      <c r="U6" s="30" cm="1">
        <f t="array" ref="U6">(
SUM(('Export (QBO)'!$G$2:$G$2483&gt;=Budget!U$1)*('Export (QBO)'!$G$2:$G$2483&lt;=((EOMONTH(Budget!U$1,0))))*('Export (QBO)'!$J$2:$J$2483=$A6)*('Export (QBO)'!$I$2:$I$2483))
)</f>
        <v>28836.829999999998</v>
      </c>
      <c r="V6" s="30" cm="1">
        <f t="array" ref="V6">(
SUM(('Export (QBO)'!$G$2:$G$2483&gt;=Budget!V$1)*('Export (QBO)'!$G$2:$G$2483&lt;=((EOMONTH(Budget!V$1,0))))*('Export (QBO)'!$J$2:$J$2483=$A6)*('Export (QBO)'!$I$2:$I$2483))
)</f>
        <v>57187.53</v>
      </c>
      <c r="W6" s="30" cm="1">
        <f t="array" ref="W6">(
SUM(('Export (QBO)'!$G$2:$G$2483&gt;=Budget!W$1)*('Export (QBO)'!$G$2:$G$2483&lt;=((EOMONTH(Budget!W$1,0))))*('Export (QBO)'!$J$2:$J$2483=$A6)*('Export (QBO)'!$I$2:$I$2483))
)</f>
        <v>0</v>
      </c>
      <c r="X6" s="30" cm="1">
        <f t="array" ref="X6">(
SUM(('Export (QBO)'!$G$2:$G$2483&gt;=Budget!X$1)*('Export (QBO)'!$G$2:$G$2483&lt;=((EOMONTH(Budget!X$1,0))))*('Export (QBO)'!$J$2:$J$2483=$A6)*('Export (QBO)'!$I$2:$I$2483))
)</f>
        <v>0</v>
      </c>
      <c r="Y6" s="30" cm="1">
        <f t="array" ref="Y6">(
SUM(('Export (QBO)'!$G$2:$G$2483&gt;=Budget!Y$1)*('Export (QBO)'!$G$2:$G$2483&lt;=((EOMONTH(Budget!Y$1,0))))*('Export (QBO)'!$J$2:$J$2483=$A6)*('Export (QBO)'!$I$2:$I$2483))
)</f>
        <v>0</v>
      </c>
      <c r="Z6" s="30" cm="1">
        <f t="array" ref="Z6">(
SUM(('Export (QBO)'!$G$2:$G$2483&gt;=Budget!Z$1)*('Export (QBO)'!$G$2:$G$2483&lt;=((EOMONTH(Budget!Z$1,0))))*('Export (QBO)'!$J$2:$J$2483=$A6)*('Export (QBO)'!$I$2:$I$2483))
)</f>
        <v>0</v>
      </c>
      <c r="AA6" s="30" cm="1">
        <f t="array" ref="AA6">(
SUM(('Export (QBO)'!$G$2:$G$2483&gt;=Budget!AA$1)*('Export (QBO)'!$G$2:$G$2483&lt;=((EOMONTH(Budget!AA$1,0))))*('Export (QBO)'!$J$2:$J$2483=$A6)*('Export (QBO)'!$I$2:$I$2483))
)</f>
        <v>0</v>
      </c>
      <c r="AB6" s="30" cm="1">
        <f t="array" ref="AB6">(
SUM(('Export (QBO)'!$G$2:$G$2483&gt;=Budget!AB$1)*('Export (QBO)'!$G$2:$G$2483&lt;=((EOMONTH(Budget!AB$1,0))))*('Export (QBO)'!$J$2:$J$2483=$A6)*('Export (QBO)'!$I$2:$I$2483))
)</f>
        <v>0</v>
      </c>
      <c r="AC6" s="31">
        <f>SUM(Q6:AB6)</f>
        <v>390549.11</v>
      </c>
      <c r="AE6" s="105">
        <v>150000</v>
      </c>
      <c r="AI6" s="21" t="s">
        <v>838</v>
      </c>
    </row>
    <row r="7" spans="1:35">
      <c r="A7" s="3" t="s">
        <v>539</v>
      </c>
      <c r="B7" s="3">
        <f>IFERROR((VLOOKUP(A7,'GL Review'!E:G,3,FALSE)),"")</f>
        <v>41006</v>
      </c>
      <c r="D7" s="30" cm="1">
        <f t="array" ref="D7">(
SUM(('Export (QBO)'!$G$2:$G$2483&gt;=Budget!D$1)*('Export (QBO)'!$G$2:$G$2483&lt;=((EOMONTH(Budget!D$1,0))))*('Export (QBO)'!$J$2:$J$2483=$A7)*('Export (QBO)'!$I$2:$I$2483))
)</f>
        <v>0</v>
      </c>
      <c r="E7" s="30" cm="1">
        <f t="array" ref="E7">(
SUM(('Export (QBO)'!$G$2:$G$2483&gt;=Budget!E$1)*('Export (QBO)'!$G$2:$G$2483&lt;=((EOMONTH(Budget!E$1,0))))*('Export (QBO)'!$J$2:$J$2483=$A7)*('Export (QBO)'!$I$2:$I$2483))
)</f>
        <v>0</v>
      </c>
      <c r="F7" s="30" cm="1">
        <f t="array" ref="F7">(
SUM(('Export (QBO)'!$G$2:$G$2483&gt;=Budget!F$1)*('Export (QBO)'!$G$2:$G$2483&lt;=((EOMONTH(Budget!F$1,0))))*('Export (QBO)'!$J$2:$J$2483=$A7)*('Export (QBO)'!$I$2:$I$2483))
)</f>
        <v>0</v>
      </c>
      <c r="G7" s="30" cm="1">
        <f t="array" ref="G7">(
SUM(('Export (QBO)'!$G$2:$G$2483&gt;=Budget!G$1)*('Export (QBO)'!$G$2:$G$2483&lt;=((EOMONTH(Budget!G$1,0))))*('Export (QBO)'!$J$2:$J$2483=$A7)*('Export (QBO)'!$I$2:$I$2483))
)</f>
        <v>0</v>
      </c>
      <c r="H7" s="30" cm="1">
        <f t="array" ref="H7">(
SUM(('Export (QBO)'!$G$2:$G$2483&gt;=Budget!H$1)*('Export (QBO)'!$G$2:$G$2483&lt;=((EOMONTH(Budget!H$1,0))))*('Export (QBO)'!$J$2:$J$2483=$A7)*('Export (QBO)'!$I$2:$I$2483))
)</f>
        <v>0</v>
      </c>
      <c r="I7" s="30" cm="1">
        <f t="array" ref="I7">(
SUM(('Export (QBO)'!$G$2:$G$2483&gt;=Budget!I$1)*('Export (QBO)'!$G$2:$G$2483&lt;=((EOMONTH(Budget!I$1,0))))*('Export (QBO)'!$J$2:$J$2483=$A7)*('Export (QBO)'!$I$2:$I$2483))
)</f>
        <v>0</v>
      </c>
      <c r="J7" s="30" cm="1">
        <f t="array" ref="J7">(
SUM(('Export (QBO)'!$G$2:$G$2483&gt;=Budget!J$1)*('Export (QBO)'!$G$2:$G$2483&lt;=((EOMONTH(Budget!J$1,0))))*('Export (QBO)'!$J$2:$J$2483=$A7)*('Export (QBO)'!$I$2:$I$2483))
)</f>
        <v>0</v>
      </c>
      <c r="K7" s="30" cm="1">
        <f t="array" ref="K7">(
SUM(('Export (QBO)'!$G$2:$G$2483&gt;=Budget!K$1)*('Export (QBO)'!$G$2:$G$2483&lt;=((EOMONTH(Budget!K$1,0))))*('Export (QBO)'!$J$2:$J$2483=$A7)*('Export (QBO)'!$I$2:$I$2483))
)</f>
        <v>0</v>
      </c>
      <c r="L7" s="30" cm="1">
        <f t="array" ref="L7">(
SUM(('Export (QBO)'!$G$2:$G$2483&gt;=Budget!L$1)*('Export (QBO)'!$G$2:$G$2483&lt;=((EOMONTH(Budget!L$1,0))))*('Export (QBO)'!$J$2:$J$2483=$A7)*('Export (QBO)'!$I$2:$I$2483))
)</f>
        <v>0</v>
      </c>
      <c r="M7" s="30" cm="1">
        <f t="array" ref="M7">(
SUM(('Export (QBO)'!$G$2:$G$2483&gt;=Budget!M$1)*('Export (QBO)'!$G$2:$G$2483&lt;=((EOMONTH(Budget!M$1,0))))*('Export (QBO)'!$J$2:$J$2483=$A7)*('Export (QBO)'!$I$2:$I$2483))
)</f>
        <v>0</v>
      </c>
      <c r="N7" s="30" cm="1">
        <f t="array" ref="N7">(
SUM(('Export (QBO)'!$G$2:$G$2483&gt;=Budget!N$1)*('Export (QBO)'!$G$2:$G$2483&lt;=((EOMONTH(Budget!N$1,0))))*('Export (QBO)'!$J$2:$J$2483=$A7)*('Export (QBO)'!$I$2:$I$2483))
)</f>
        <v>0</v>
      </c>
      <c r="O7" s="30" cm="1">
        <f t="array" ref="O7">(
SUM(('Export (QBO)'!$G$2:$G$2483&gt;=Budget!O$1)*('Export (QBO)'!$G$2:$G$2483&lt;=((EOMONTH(Budget!O$1,0))))*('Export (QBO)'!$J$2:$J$2483=$A7)*('Export (QBO)'!$I$2:$I$2483))
)</f>
        <v>0</v>
      </c>
      <c r="P7" s="31">
        <f>SUM(D7:O7)</f>
        <v>0</v>
      </c>
      <c r="Q7" s="30" cm="1">
        <f t="array" ref="Q7">(
SUM(('Export (QBO)'!$G$2:$G$2483&gt;=Budget!Q$1)*('Export (QBO)'!$G$2:$G$2483&lt;=((EOMONTH(Budget!Q$1,0))))*('Export (QBO)'!$J$2:$J$2483=$A7)*('Export (QBO)'!$I$2:$I$2483))
)</f>
        <v>32305</v>
      </c>
      <c r="R7" s="30" cm="1">
        <f t="array" ref="R7">(
SUM(('Export (QBO)'!$G$2:$G$2483&gt;=Budget!R$1)*('Export (QBO)'!$G$2:$G$2483&lt;=((EOMONTH(Budget!R$1,0))))*('Export (QBO)'!$J$2:$J$2483=$A7)*('Export (QBO)'!$I$2:$I$2483))
)</f>
        <v>55448.97</v>
      </c>
      <c r="S7" s="30" cm="1">
        <f t="array" ref="S7">(
SUM(('Export (QBO)'!$G$2:$G$2483&gt;=Budget!S$1)*('Export (QBO)'!$G$2:$G$2483&lt;=((EOMONTH(Budget!S$1,0))))*('Export (QBO)'!$J$2:$J$2483=$A7)*('Export (QBO)'!$I$2:$I$2483))
)</f>
        <v>15057.5</v>
      </c>
      <c r="T7" s="30" cm="1">
        <f t="array" ref="T7">(
SUM(('Export (QBO)'!$G$2:$G$2483&gt;=Budget!T$1)*('Export (QBO)'!$G$2:$G$2483&lt;=((EOMONTH(Budget!T$1,0))))*('Export (QBO)'!$J$2:$J$2483=$A7)*('Export (QBO)'!$I$2:$I$2483))
)</f>
        <v>19750</v>
      </c>
      <c r="U7" s="30" cm="1">
        <f t="array" ref="U7">(
SUM(('Export (QBO)'!$G$2:$G$2483&gt;=Budget!U$1)*('Export (QBO)'!$G$2:$G$2483&lt;=((EOMONTH(Budget!U$1,0))))*('Export (QBO)'!$J$2:$J$2483=$A7)*('Export (QBO)'!$I$2:$I$2483))
)</f>
        <v>19650</v>
      </c>
      <c r="V7" s="30" cm="1">
        <f t="array" ref="V7">(
SUM(('Export (QBO)'!$G$2:$G$2483&gt;=Budget!V$1)*('Export (QBO)'!$G$2:$G$2483&lt;=((EOMONTH(Budget!V$1,0))))*('Export (QBO)'!$J$2:$J$2483=$A7)*('Export (QBO)'!$I$2:$I$2483))
)</f>
        <v>6937.5</v>
      </c>
      <c r="W7" s="30" cm="1">
        <f t="array" ref="W7">(
SUM(('Export (QBO)'!$G$2:$G$2483&gt;=Budget!W$1)*('Export (QBO)'!$G$2:$G$2483&lt;=((EOMONTH(Budget!W$1,0))))*('Export (QBO)'!$J$2:$J$2483=$A7)*('Export (QBO)'!$I$2:$I$2483))
)</f>
        <v>0</v>
      </c>
      <c r="X7" s="30" cm="1">
        <f t="array" ref="X7">(
SUM(('Export (QBO)'!$G$2:$G$2483&gt;=Budget!X$1)*('Export (QBO)'!$G$2:$G$2483&lt;=((EOMONTH(Budget!X$1,0))))*('Export (QBO)'!$J$2:$J$2483=$A7)*('Export (QBO)'!$I$2:$I$2483))
)</f>
        <v>0</v>
      </c>
      <c r="Y7" s="30" cm="1">
        <f t="array" ref="Y7">(
SUM(('Export (QBO)'!$G$2:$G$2483&gt;=Budget!Y$1)*('Export (QBO)'!$G$2:$G$2483&lt;=((EOMONTH(Budget!Y$1,0))))*('Export (QBO)'!$J$2:$J$2483=$A7)*('Export (QBO)'!$I$2:$I$2483))
)</f>
        <v>0</v>
      </c>
      <c r="Z7" s="30" cm="1">
        <f t="array" ref="Z7">(
SUM(('Export (QBO)'!$G$2:$G$2483&gt;=Budget!Z$1)*('Export (QBO)'!$G$2:$G$2483&lt;=((EOMONTH(Budget!Z$1,0))))*('Export (QBO)'!$J$2:$J$2483=$A7)*('Export (QBO)'!$I$2:$I$2483))
)</f>
        <v>0</v>
      </c>
      <c r="AA7" s="30" cm="1">
        <f t="array" ref="AA7">(
SUM(('Export (QBO)'!$G$2:$G$2483&gt;=Budget!AA$1)*('Export (QBO)'!$G$2:$G$2483&lt;=((EOMONTH(Budget!AA$1,0))))*('Export (QBO)'!$J$2:$J$2483=$A7)*('Export (QBO)'!$I$2:$I$2483))
)</f>
        <v>0</v>
      </c>
      <c r="AB7" s="30" cm="1">
        <f t="array" ref="AB7">(
SUM(('Export (QBO)'!$G$2:$G$2483&gt;=Budget!AB$1)*('Export (QBO)'!$G$2:$G$2483&lt;=((EOMONTH(Budget!AB$1,0))))*('Export (QBO)'!$J$2:$J$2483=$A7)*('Export (QBO)'!$I$2:$I$2483))
)</f>
        <v>0</v>
      </c>
      <c r="AC7" s="31">
        <f>SUM(Q7:AB7)</f>
        <v>149148.97</v>
      </c>
      <c r="AE7" s="105">
        <v>75000</v>
      </c>
      <c r="AI7" s="21" t="s">
        <v>838</v>
      </c>
    </row>
    <row r="8" spans="1:35">
      <c r="A8" s="54" t="s">
        <v>375</v>
      </c>
      <c r="B8" s="3">
        <f>IFERROR((VLOOKUP(A8,'GL Review'!E:G,3,FALSE)),"")</f>
        <v>41007</v>
      </c>
      <c r="D8" s="30" cm="1">
        <f t="array" ref="D8">(
SUM(('Export (QBO)'!$G$2:$G$2483&gt;=Budget!D$1)*('Export (QBO)'!$G$2:$G$2483&lt;=((EOMONTH(Budget!D$1,0))))*('Export (QBO)'!$J$2:$J$2483=$A8)*('Export (QBO)'!$I$2:$I$2483))
)</f>
        <v>0</v>
      </c>
      <c r="E8" s="30" cm="1">
        <f t="array" ref="E8">(
SUM(('Export (QBO)'!$G$2:$G$2483&gt;=Budget!E$1)*('Export (QBO)'!$G$2:$G$2483&lt;=((EOMONTH(Budget!E$1,0))))*('Export (QBO)'!$J$2:$J$2483=$A8)*('Export (QBO)'!$I$2:$I$2483))
)</f>
        <v>0</v>
      </c>
      <c r="F8" s="30" cm="1">
        <f t="array" ref="F8">(
SUM(('Export (QBO)'!$G$2:$G$2483&gt;=Budget!F$1)*('Export (QBO)'!$G$2:$G$2483&lt;=((EOMONTH(Budget!F$1,0))))*('Export (QBO)'!$J$2:$J$2483=$A8)*('Export (QBO)'!$I$2:$I$2483))
)</f>
        <v>0</v>
      </c>
      <c r="G8" s="30" cm="1">
        <f t="array" ref="G8">(
SUM(('Export (QBO)'!$G$2:$G$2483&gt;=Budget!G$1)*('Export (QBO)'!$G$2:$G$2483&lt;=((EOMONTH(Budget!G$1,0))))*('Export (QBO)'!$J$2:$J$2483=$A8)*('Export (QBO)'!$I$2:$I$2483))
)</f>
        <v>0</v>
      </c>
      <c r="H8" s="30" cm="1">
        <f t="array" ref="H8">(
SUM(('Export (QBO)'!$G$2:$G$2483&gt;=Budget!H$1)*('Export (QBO)'!$G$2:$G$2483&lt;=((EOMONTH(Budget!H$1,0))))*('Export (QBO)'!$J$2:$J$2483=$A8)*('Export (QBO)'!$I$2:$I$2483))
)</f>
        <v>0</v>
      </c>
      <c r="I8" s="30" cm="1">
        <f t="array" ref="I8">(
SUM(('Export (QBO)'!$G$2:$G$2483&gt;=Budget!I$1)*('Export (QBO)'!$G$2:$G$2483&lt;=((EOMONTH(Budget!I$1,0))))*('Export (QBO)'!$J$2:$J$2483=$A8)*('Export (QBO)'!$I$2:$I$2483))
)</f>
        <v>0</v>
      </c>
      <c r="J8" s="30" cm="1">
        <f t="array" ref="J8">(
SUM(('Export (QBO)'!$G$2:$G$2483&gt;=Budget!J$1)*('Export (QBO)'!$G$2:$G$2483&lt;=((EOMONTH(Budget!J$1,0))))*('Export (QBO)'!$J$2:$J$2483=$A8)*('Export (QBO)'!$I$2:$I$2483))
)</f>
        <v>0</v>
      </c>
      <c r="K8" s="30" cm="1">
        <f t="array" ref="K8">(
SUM(('Export (QBO)'!$G$2:$G$2483&gt;=Budget!K$1)*('Export (QBO)'!$G$2:$G$2483&lt;=((EOMONTH(Budget!K$1,0))))*('Export (QBO)'!$J$2:$J$2483=$A8)*('Export (QBO)'!$I$2:$I$2483))
)</f>
        <v>0</v>
      </c>
      <c r="L8" s="30" cm="1">
        <f t="array" ref="L8">(
SUM(('Export (QBO)'!$G$2:$G$2483&gt;=Budget!L$1)*('Export (QBO)'!$G$2:$G$2483&lt;=((EOMONTH(Budget!L$1,0))))*('Export (QBO)'!$J$2:$J$2483=$A8)*('Export (QBO)'!$I$2:$I$2483))
)</f>
        <v>0</v>
      </c>
      <c r="M8" s="30" cm="1">
        <f t="array" ref="M8">(
SUM(('Export (QBO)'!$G$2:$G$2483&gt;=Budget!M$1)*('Export (QBO)'!$G$2:$G$2483&lt;=((EOMONTH(Budget!M$1,0))))*('Export (QBO)'!$J$2:$J$2483=$A8)*('Export (QBO)'!$I$2:$I$2483))
)</f>
        <v>0</v>
      </c>
      <c r="N8" s="30" cm="1">
        <f t="array" ref="N8">(
SUM(('Export (QBO)'!$G$2:$G$2483&gt;=Budget!N$1)*('Export (QBO)'!$G$2:$G$2483&lt;=((EOMONTH(Budget!N$1,0))))*('Export (QBO)'!$J$2:$J$2483=$A8)*('Export (QBO)'!$I$2:$I$2483))
)</f>
        <v>0</v>
      </c>
      <c r="O8" s="30" cm="1">
        <f t="array" ref="O8">(
SUM(('Export (QBO)'!$G$2:$G$2483&gt;=Budget!O$1)*('Export (QBO)'!$G$2:$G$2483&lt;=((EOMONTH(Budget!O$1,0))))*('Export (QBO)'!$J$2:$J$2483=$A8)*('Export (QBO)'!$I$2:$I$2483))
)</f>
        <v>0</v>
      </c>
      <c r="P8" s="31">
        <f>SUM(D8:O8)</f>
        <v>0</v>
      </c>
      <c r="Q8" s="30" cm="1">
        <f t="array" ref="Q8">(
SUM(('Export (QBO)'!$G$2:$G$2483&gt;=Budget!Q$1)*('Export (QBO)'!$G$2:$G$2483&lt;=((EOMONTH(Budget!Q$1,0))))*('Export (QBO)'!$J$2:$J$2483=$A8)*('Export (QBO)'!$I$2:$I$2483))
)</f>
        <v>0</v>
      </c>
      <c r="R8" s="30" cm="1">
        <f t="array" ref="R8">(
SUM(('Export (QBO)'!$G$2:$G$2483&gt;=Budget!R$1)*('Export (QBO)'!$G$2:$G$2483&lt;=((EOMONTH(Budget!R$1,0))))*('Export (QBO)'!$J$2:$J$2483=$A8)*('Export (QBO)'!$I$2:$I$2483))
)</f>
        <v>0</v>
      </c>
      <c r="S8" s="30" cm="1">
        <f t="array" ref="S8">(
SUM(('Export (QBO)'!$G$2:$G$2483&gt;=Budget!S$1)*('Export (QBO)'!$G$2:$G$2483&lt;=((EOMONTH(Budget!S$1,0))))*('Export (QBO)'!$J$2:$J$2483=$A8)*('Export (QBO)'!$I$2:$I$2483))
)</f>
        <v>0</v>
      </c>
      <c r="T8" s="30" cm="1">
        <f t="array" ref="T8">(
SUM(('Export (QBO)'!$G$2:$G$2483&gt;=Budget!T$1)*('Export (QBO)'!$G$2:$G$2483&lt;=((EOMONTH(Budget!T$1,0))))*('Export (QBO)'!$J$2:$J$2483=$A8)*('Export (QBO)'!$I$2:$I$2483))
)</f>
        <v>0</v>
      </c>
      <c r="U8" s="30" cm="1">
        <f t="array" ref="U8">(
SUM(('Export (QBO)'!$G$2:$G$2483&gt;=Budget!U$1)*('Export (QBO)'!$G$2:$G$2483&lt;=((EOMONTH(Budget!U$1,0))))*('Export (QBO)'!$J$2:$J$2483=$A8)*('Export (QBO)'!$I$2:$I$2483))
)</f>
        <v>0</v>
      </c>
      <c r="V8" s="30" cm="1">
        <f t="array" ref="V8">(
SUM(('Export (QBO)'!$G$2:$G$2483&gt;=Budget!V$1)*('Export (QBO)'!$G$2:$G$2483&lt;=((EOMONTH(Budget!V$1,0))))*('Export (QBO)'!$J$2:$J$2483=$A8)*('Export (QBO)'!$I$2:$I$2483))
)</f>
        <v>0</v>
      </c>
      <c r="W8" s="30" cm="1">
        <f t="array" ref="W8">(
SUM(('Export (QBO)'!$G$2:$G$2483&gt;=Budget!W$1)*('Export (QBO)'!$G$2:$G$2483&lt;=((EOMONTH(Budget!W$1,0))))*('Export (QBO)'!$J$2:$J$2483=$A8)*('Export (QBO)'!$I$2:$I$2483))
)</f>
        <v>0</v>
      </c>
      <c r="X8" s="30" cm="1">
        <f t="array" ref="X8">(
SUM(('Export (QBO)'!$G$2:$G$2483&gt;=Budget!X$1)*('Export (QBO)'!$G$2:$G$2483&lt;=((EOMONTH(Budget!X$1,0))))*('Export (QBO)'!$J$2:$J$2483=$A8)*('Export (QBO)'!$I$2:$I$2483))
)</f>
        <v>0</v>
      </c>
      <c r="Y8" s="30" cm="1">
        <f t="array" ref="Y8">(
SUM(('Export (QBO)'!$G$2:$G$2483&gt;=Budget!Y$1)*('Export (QBO)'!$G$2:$G$2483&lt;=((EOMONTH(Budget!Y$1,0))))*('Export (QBO)'!$J$2:$J$2483=$A8)*('Export (QBO)'!$I$2:$I$2483))
)</f>
        <v>0</v>
      </c>
      <c r="Z8" s="30" cm="1">
        <f t="array" ref="Z8">(
SUM(('Export (QBO)'!$G$2:$G$2483&gt;=Budget!Z$1)*('Export (QBO)'!$G$2:$G$2483&lt;=((EOMONTH(Budget!Z$1,0))))*('Export (QBO)'!$J$2:$J$2483=$A8)*('Export (QBO)'!$I$2:$I$2483))
)</f>
        <v>0</v>
      </c>
      <c r="AA8" s="30" cm="1">
        <f t="array" ref="AA8">(
SUM(('Export (QBO)'!$G$2:$G$2483&gt;=Budget!AA$1)*('Export (QBO)'!$G$2:$G$2483&lt;=((EOMONTH(Budget!AA$1,0))))*('Export (QBO)'!$J$2:$J$2483=$A8)*('Export (QBO)'!$I$2:$I$2483))
)</f>
        <v>0</v>
      </c>
      <c r="AB8" s="30" cm="1">
        <f t="array" ref="AB8">(
SUM(('Export (QBO)'!$G$2:$G$2483&gt;=Budget!AB$1)*('Export (QBO)'!$G$2:$G$2483&lt;=((EOMONTH(Budget!AB$1,0))))*('Export (QBO)'!$J$2:$J$2483=$A8)*('Export (QBO)'!$I$2:$I$2483))
)</f>
        <v>0</v>
      </c>
      <c r="AC8" s="31">
        <f>SUM(Q8:AB8)</f>
        <v>0</v>
      </c>
    </row>
    <row r="9" spans="1:35">
      <c r="A9" s="3" t="s">
        <v>646</v>
      </c>
      <c r="B9" s="3">
        <f>IFERROR((VLOOKUP(A9,'GL Review'!E:G,3,FALSE)),"")</f>
        <v>42015</v>
      </c>
      <c r="D9" s="30" cm="1">
        <f t="array" ref="D9">(
SUM(('Export (QBO)'!$G$2:$G$2483&gt;=Budget!D$1)*('Export (QBO)'!$G$2:$G$2483&lt;=((EOMONTH(Budget!D$1,0))))*('Export (QBO)'!$J$2:$J$2483=$A9)*('Export (QBO)'!$I$2:$I$2483))
)</f>
        <v>0</v>
      </c>
      <c r="E9" s="30" cm="1">
        <f t="array" ref="E9">(
SUM(('Export (QBO)'!$G$2:$G$2483&gt;=Budget!E$1)*('Export (QBO)'!$G$2:$G$2483&lt;=((EOMONTH(Budget!E$1,0))))*('Export (QBO)'!$J$2:$J$2483=$A9)*('Export (QBO)'!$I$2:$I$2483))
)</f>
        <v>0</v>
      </c>
      <c r="F9" s="30" cm="1">
        <f t="array" ref="F9">(
SUM(('Export (QBO)'!$G$2:$G$2483&gt;=Budget!F$1)*('Export (QBO)'!$G$2:$G$2483&lt;=((EOMONTH(Budget!F$1,0))))*('Export (QBO)'!$J$2:$J$2483=$A9)*('Export (QBO)'!$I$2:$I$2483))
)</f>
        <v>0</v>
      </c>
      <c r="G9" s="30" cm="1">
        <f t="array" ref="G9">(
SUM(('Export (QBO)'!$G$2:$G$2483&gt;=Budget!G$1)*('Export (QBO)'!$G$2:$G$2483&lt;=((EOMONTH(Budget!G$1,0))))*('Export (QBO)'!$J$2:$J$2483=$A9)*('Export (QBO)'!$I$2:$I$2483))
)</f>
        <v>0</v>
      </c>
      <c r="H9" s="30" cm="1">
        <f t="array" ref="H9">(
SUM(('Export (QBO)'!$G$2:$G$2483&gt;=Budget!H$1)*('Export (QBO)'!$G$2:$G$2483&lt;=((EOMONTH(Budget!H$1,0))))*('Export (QBO)'!$J$2:$J$2483=$A9)*('Export (QBO)'!$I$2:$I$2483))
)</f>
        <v>0</v>
      </c>
      <c r="I9" s="30" cm="1">
        <f t="array" ref="I9">(
SUM(('Export (QBO)'!$G$2:$G$2483&gt;=Budget!I$1)*('Export (QBO)'!$G$2:$G$2483&lt;=((EOMONTH(Budget!I$1,0))))*('Export (QBO)'!$J$2:$J$2483=$A9)*('Export (QBO)'!$I$2:$I$2483))
)</f>
        <v>0</v>
      </c>
      <c r="J9" s="30" cm="1">
        <f t="array" ref="J9">(
SUM(('Export (QBO)'!$G$2:$G$2483&gt;=Budget!J$1)*('Export (QBO)'!$G$2:$G$2483&lt;=((EOMONTH(Budget!J$1,0))))*('Export (QBO)'!$J$2:$J$2483=$A9)*('Export (QBO)'!$I$2:$I$2483))
)</f>
        <v>0</v>
      </c>
      <c r="K9" s="30" cm="1">
        <f t="array" ref="K9">(
SUM(('Export (QBO)'!$G$2:$G$2483&gt;=Budget!K$1)*('Export (QBO)'!$G$2:$G$2483&lt;=((EOMONTH(Budget!K$1,0))))*('Export (QBO)'!$J$2:$J$2483=$A9)*('Export (QBO)'!$I$2:$I$2483))
)</f>
        <v>0</v>
      </c>
      <c r="L9" s="30" cm="1">
        <f t="array" ref="L9">(
SUM(('Export (QBO)'!$G$2:$G$2483&gt;=Budget!L$1)*('Export (QBO)'!$G$2:$G$2483&lt;=((EOMONTH(Budget!L$1,0))))*('Export (QBO)'!$J$2:$J$2483=$A9)*('Export (QBO)'!$I$2:$I$2483))
)</f>
        <v>0</v>
      </c>
      <c r="M9" s="30" cm="1">
        <f t="array" ref="M9">(
SUM(('Export (QBO)'!$G$2:$G$2483&gt;=Budget!M$1)*('Export (QBO)'!$G$2:$G$2483&lt;=((EOMONTH(Budget!M$1,0))))*('Export (QBO)'!$J$2:$J$2483=$A9)*('Export (QBO)'!$I$2:$I$2483))
)</f>
        <v>0</v>
      </c>
      <c r="N9" s="30" cm="1">
        <f t="array" ref="N9">(
SUM(('Export (QBO)'!$G$2:$G$2483&gt;=Budget!N$1)*('Export (QBO)'!$G$2:$G$2483&lt;=((EOMONTH(Budget!N$1,0))))*('Export (QBO)'!$J$2:$J$2483=$A9)*('Export (QBO)'!$I$2:$I$2483))
)</f>
        <v>0</v>
      </c>
      <c r="O9" s="30" cm="1">
        <f t="array" ref="O9">(
SUM(('Export (QBO)'!$G$2:$G$2483&gt;=Budget!O$1)*('Export (QBO)'!$G$2:$G$2483&lt;=((EOMONTH(Budget!O$1,0))))*('Export (QBO)'!$J$2:$J$2483=$A9)*('Export (QBO)'!$I$2:$I$2483))
)</f>
        <v>0</v>
      </c>
      <c r="P9" s="31">
        <f>SUM(D9:O9)</f>
        <v>0</v>
      </c>
      <c r="Q9" s="30" cm="1">
        <f t="array" ref="Q9">(
SUM(('Export (QBO)'!$G$2:$G$2483&gt;=Budget!Q$1)*('Export (QBO)'!$G$2:$G$2483&lt;=((EOMONTH(Budget!Q$1,0))))*('Export (QBO)'!$J$2:$J$2483=$A9)*('Export (QBO)'!$I$2:$I$2483))
)</f>
        <v>1165.0700000000002</v>
      </c>
      <c r="R9" s="30" cm="1">
        <f t="array" ref="R9">(
SUM(('Export (QBO)'!$G$2:$G$2483&gt;=Budget!R$1)*('Export (QBO)'!$G$2:$G$2483&lt;=((EOMONTH(Budget!R$1,0))))*('Export (QBO)'!$J$2:$J$2483=$A9)*('Export (QBO)'!$I$2:$I$2483))
)</f>
        <v>3504.6499999999996</v>
      </c>
      <c r="S9" s="30" cm="1">
        <f t="array" ref="S9">(
SUM(('Export (QBO)'!$G$2:$G$2483&gt;=Budget!S$1)*('Export (QBO)'!$G$2:$G$2483&lt;=((EOMONTH(Budget!S$1,0))))*('Export (QBO)'!$J$2:$J$2483=$A9)*('Export (QBO)'!$I$2:$I$2483))
)</f>
        <v>1500.6100000000001</v>
      </c>
      <c r="T9" s="30" cm="1">
        <f t="array" ref="T9">(
SUM(('Export (QBO)'!$G$2:$G$2483&gt;=Budget!T$1)*('Export (QBO)'!$G$2:$G$2483&lt;=((EOMONTH(Budget!T$1,0))))*('Export (QBO)'!$J$2:$J$2483=$A9)*('Export (QBO)'!$I$2:$I$2483))
)</f>
        <v>6938.66</v>
      </c>
      <c r="U9" s="30" cm="1">
        <f t="array" ref="U9">(
SUM(('Export (QBO)'!$G$2:$G$2483&gt;=Budget!U$1)*('Export (QBO)'!$G$2:$G$2483&lt;=((EOMONTH(Budget!U$1,0))))*('Export (QBO)'!$J$2:$J$2483=$A9)*('Export (QBO)'!$I$2:$I$2483))
)</f>
        <v>4569.34</v>
      </c>
      <c r="V9" s="30" cm="1">
        <f t="array" ref="V9">(
SUM(('Export (QBO)'!$G$2:$G$2483&gt;=Budget!V$1)*('Export (QBO)'!$G$2:$G$2483&lt;=((EOMONTH(Budget!V$1,0))))*('Export (QBO)'!$J$2:$J$2483=$A9)*('Export (QBO)'!$I$2:$I$2483))
)</f>
        <v>1719.35</v>
      </c>
      <c r="W9" s="30" cm="1">
        <f t="array" ref="W9">(
SUM(('Export (QBO)'!$G$2:$G$2483&gt;=Budget!W$1)*('Export (QBO)'!$G$2:$G$2483&lt;=((EOMONTH(Budget!W$1,0))))*('Export (QBO)'!$J$2:$J$2483=$A9)*('Export (QBO)'!$I$2:$I$2483))
)</f>
        <v>0</v>
      </c>
      <c r="X9" s="30" cm="1">
        <f t="array" ref="X9">(
SUM(('Export (QBO)'!$G$2:$G$2483&gt;=Budget!X$1)*('Export (QBO)'!$G$2:$G$2483&lt;=((EOMONTH(Budget!X$1,0))))*('Export (QBO)'!$J$2:$J$2483=$A9)*('Export (QBO)'!$I$2:$I$2483))
)</f>
        <v>0</v>
      </c>
      <c r="Y9" s="30" cm="1">
        <f t="array" ref="Y9">(
SUM(('Export (QBO)'!$G$2:$G$2483&gt;=Budget!Y$1)*('Export (QBO)'!$G$2:$G$2483&lt;=((EOMONTH(Budget!Y$1,0))))*('Export (QBO)'!$J$2:$J$2483=$A9)*('Export (QBO)'!$I$2:$I$2483))
)</f>
        <v>0</v>
      </c>
      <c r="Z9" s="30" cm="1">
        <f t="array" ref="Z9">(
SUM(('Export (QBO)'!$G$2:$G$2483&gt;=Budget!Z$1)*('Export (QBO)'!$G$2:$G$2483&lt;=((EOMONTH(Budget!Z$1,0))))*('Export (QBO)'!$J$2:$J$2483=$A9)*('Export (QBO)'!$I$2:$I$2483))
)</f>
        <v>0</v>
      </c>
      <c r="AA9" s="30" cm="1">
        <f t="array" ref="AA9">(
SUM(('Export (QBO)'!$G$2:$G$2483&gt;=Budget!AA$1)*('Export (QBO)'!$G$2:$G$2483&lt;=((EOMONTH(Budget!AA$1,0))))*('Export (QBO)'!$J$2:$J$2483=$A9)*('Export (QBO)'!$I$2:$I$2483))
)</f>
        <v>0</v>
      </c>
      <c r="AB9" s="30" cm="1">
        <f t="array" ref="AB9">(
SUM(('Export (QBO)'!$G$2:$G$2483&gt;=Budget!AB$1)*('Export (QBO)'!$G$2:$G$2483&lt;=((EOMONTH(Budget!AB$1,0))))*('Export (QBO)'!$J$2:$J$2483=$A9)*('Export (QBO)'!$I$2:$I$2483))
)</f>
        <v>0</v>
      </c>
      <c r="AC9" s="31">
        <f>SUM(Q9:AB9)</f>
        <v>19397.68</v>
      </c>
      <c r="AE9" s="104">
        <f>20%*AC33</f>
        <v>24808.489999999994</v>
      </c>
      <c r="AF9" s="66"/>
      <c r="AG9" s="66">
        <f>IFERROR((AC9/AE9),"-")</f>
        <v>0.7818968425728452</v>
      </c>
    </row>
    <row r="10" spans="1:35">
      <c r="A10" s="3" t="s">
        <v>376</v>
      </c>
      <c r="B10" s="3">
        <f>IFERROR((VLOOKUP(A10,'GL Review'!E:G,3,FALSE)),"")</f>
        <v>42020</v>
      </c>
      <c r="D10" s="30" cm="1">
        <f t="array" ref="D10">(
SUM(('Export (QBO)'!$G$2:$G$2483&gt;=Budget!D$1)*('Export (QBO)'!$G$2:$G$2483&lt;=((EOMONTH(Budget!D$1,0))))*('Export (QBO)'!$J$2:$J$2483=$A10)*('Export (QBO)'!$I$2:$I$2483))
)</f>
        <v>0</v>
      </c>
      <c r="E10" s="30" cm="1">
        <f t="array" ref="E10">(
SUM(('Export (QBO)'!$G$2:$G$2483&gt;=Budget!E$1)*('Export (QBO)'!$G$2:$G$2483&lt;=((EOMONTH(Budget!E$1,0))))*('Export (QBO)'!$J$2:$J$2483=$A10)*('Export (QBO)'!$I$2:$I$2483))
)</f>
        <v>0</v>
      </c>
      <c r="F10" s="30" cm="1">
        <f t="array" ref="F10">(
SUM(('Export (QBO)'!$G$2:$G$2483&gt;=Budget!F$1)*('Export (QBO)'!$G$2:$G$2483&lt;=((EOMONTH(Budget!F$1,0))))*('Export (QBO)'!$J$2:$J$2483=$A10)*('Export (QBO)'!$I$2:$I$2483))
)</f>
        <v>0</v>
      </c>
      <c r="G10" s="30" cm="1">
        <f t="array" ref="G10">(
SUM(('Export (QBO)'!$G$2:$G$2483&gt;=Budget!G$1)*('Export (QBO)'!$G$2:$G$2483&lt;=((EOMONTH(Budget!G$1,0))))*('Export (QBO)'!$J$2:$J$2483=$A10)*('Export (QBO)'!$I$2:$I$2483))
)</f>
        <v>0</v>
      </c>
      <c r="H10" s="30" cm="1">
        <f t="array" ref="H10">(
SUM(('Export (QBO)'!$G$2:$G$2483&gt;=Budget!H$1)*('Export (QBO)'!$G$2:$G$2483&lt;=((EOMONTH(Budget!H$1,0))))*('Export (QBO)'!$J$2:$J$2483=$A10)*('Export (QBO)'!$I$2:$I$2483))
)</f>
        <v>0</v>
      </c>
      <c r="I10" s="30" cm="1">
        <f t="array" ref="I10">(
SUM(('Export (QBO)'!$G$2:$G$2483&gt;=Budget!I$1)*('Export (QBO)'!$G$2:$G$2483&lt;=((EOMONTH(Budget!I$1,0))))*('Export (QBO)'!$J$2:$J$2483=$A10)*('Export (QBO)'!$I$2:$I$2483))
)</f>
        <v>0</v>
      </c>
      <c r="J10" s="30" cm="1">
        <f t="array" ref="J10">(
SUM(('Export (QBO)'!$G$2:$G$2483&gt;=Budget!J$1)*('Export (QBO)'!$G$2:$G$2483&lt;=((EOMONTH(Budget!J$1,0))))*('Export (QBO)'!$J$2:$J$2483=$A10)*('Export (QBO)'!$I$2:$I$2483))
)</f>
        <v>0</v>
      </c>
      <c r="K10" s="30" cm="1">
        <f t="array" ref="K10">(
SUM(('Export (QBO)'!$G$2:$G$2483&gt;=Budget!K$1)*('Export (QBO)'!$G$2:$G$2483&lt;=((EOMONTH(Budget!K$1,0))))*('Export (QBO)'!$J$2:$J$2483=$A10)*('Export (QBO)'!$I$2:$I$2483))
)</f>
        <v>0</v>
      </c>
      <c r="L10" s="30" cm="1">
        <f t="array" ref="L10">(
SUM(('Export (QBO)'!$G$2:$G$2483&gt;=Budget!L$1)*('Export (QBO)'!$G$2:$G$2483&lt;=((EOMONTH(Budget!L$1,0))))*('Export (QBO)'!$J$2:$J$2483=$A10)*('Export (QBO)'!$I$2:$I$2483))
)</f>
        <v>0</v>
      </c>
      <c r="M10" s="30" cm="1">
        <f t="array" ref="M10">(
SUM(('Export (QBO)'!$G$2:$G$2483&gt;=Budget!M$1)*('Export (QBO)'!$G$2:$G$2483&lt;=((EOMONTH(Budget!M$1,0))))*('Export (QBO)'!$J$2:$J$2483=$A10)*('Export (QBO)'!$I$2:$I$2483))
)</f>
        <v>0</v>
      </c>
      <c r="N10" s="58" cm="1">
        <f t="array" ref="N10">(
SUM(('Export (QBO)'!$G$2:$G$2483&gt;=Budget!N$1)*('Export (QBO)'!$G$2:$G$2483&lt;=((EOMONTH(Budget!N$1,0))))*('Export (QBO)'!$J$2:$J$2483=$A10)*('Export (QBO)'!$I$2:$I$2483))
)</f>
        <v>0</v>
      </c>
      <c r="O10" s="58" cm="1">
        <f t="array" ref="O10">(
SUM(('Export (QBO)'!$G$2:$G$2483&gt;=Budget!O$1)*('Export (QBO)'!$G$2:$G$2483&lt;=((EOMONTH(Budget!O$1,0))))*('Export (QBO)'!$J$2:$J$2483=$A10)*('Export (QBO)'!$I$2:$I$2483))
)</f>
        <v>0</v>
      </c>
      <c r="P10" s="31">
        <f>SUM(D10:O10)</f>
        <v>0</v>
      </c>
      <c r="Q10" s="30" cm="1">
        <f t="array" ref="Q10">(
SUM(('Export (QBO)'!$G$2:$G$2483&gt;=Budget!Q$1)*('Export (QBO)'!$G$2:$G$2483&lt;=((EOMONTH(Budget!Q$1,0))))*('Export (QBO)'!$J$2:$J$2483=$A10)*('Export (QBO)'!$I$2:$I$2483))
)</f>
        <v>1628.54</v>
      </c>
      <c r="R10" s="30" cm="1">
        <f t="array" ref="R10">(
SUM(('Export (QBO)'!$G$2:$G$2483&gt;=Budget!R$1)*('Export (QBO)'!$G$2:$G$2483&lt;=((EOMONTH(Budget!R$1,0))))*('Export (QBO)'!$J$2:$J$2483=$A10)*('Export (QBO)'!$I$2:$I$2483))
)</f>
        <v>35899.78</v>
      </c>
      <c r="S10" s="30" cm="1">
        <f t="array" ref="S10">(
SUM(('Export (QBO)'!$G$2:$G$2483&gt;=Budget!S$1)*('Export (QBO)'!$G$2:$G$2483&lt;=((EOMONTH(Budget!S$1,0))))*('Export (QBO)'!$J$2:$J$2483=$A10)*('Export (QBO)'!$I$2:$I$2483))
)</f>
        <v>3621.8199999999997</v>
      </c>
      <c r="T10" s="30" cm="1">
        <f t="array" ref="T10">(
SUM(('Export (QBO)'!$G$2:$G$2483&gt;=Budget!T$1)*('Export (QBO)'!$G$2:$G$2483&lt;=((EOMONTH(Budget!T$1,0))))*('Export (QBO)'!$J$2:$J$2483=$A10)*('Export (QBO)'!$I$2:$I$2483))
)</f>
        <v>-781.19999999999993</v>
      </c>
      <c r="U10" s="30" cm="1">
        <f t="array" ref="U10">(
SUM(('Export (QBO)'!$G$2:$G$2483&gt;=Budget!U$1)*('Export (QBO)'!$G$2:$G$2483&lt;=((EOMONTH(Budget!U$1,0))))*('Export (QBO)'!$J$2:$J$2483=$A10)*('Export (QBO)'!$I$2:$I$2483))
)</f>
        <v>5767.36</v>
      </c>
      <c r="V10" s="30" cm="1">
        <f t="array" ref="V10">(
SUM(('Export (QBO)'!$G$2:$G$2483&gt;=Budget!V$1)*('Export (QBO)'!$G$2:$G$2483&lt;=((EOMONTH(Budget!V$1,0))))*('Export (QBO)'!$J$2:$J$2483=$A10)*('Export (QBO)'!$I$2:$I$2483))
)</f>
        <v>11437.5</v>
      </c>
      <c r="W10" s="30" cm="1">
        <f t="array" ref="W10">(
SUM(('Export (QBO)'!$G$2:$G$2483&gt;=Budget!W$1)*('Export (QBO)'!$G$2:$G$2483&lt;=((EOMONTH(Budget!W$1,0))))*('Export (QBO)'!$J$2:$J$2483=$A10)*('Export (QBO)'!$I$2:$I$2483))
)</f>
        <v>0</v>
      </c>
      <c r="X10" s="30" cm="1">
        <f t="array" ref="X10">(
SUM(('Export (QBO)'!$G$2:$G$2483&gt;=Budget!X$1)*('Export (QBO)'!$G$2:$G$2483&lt;=((EOMONTH(Budget!X$1,0))))*('Export (QBO)'!$J$2:$J$2483=$A10)*('Export (QBO)'!$I$2:$I$2483))
)</f>
        <v>0</v>
      </c>
      <c r="Y10" s="30" cm="1">
        <f t="array" ref="Y10">(
SUM(('Export (QBO)'!$G$2:$G$2483&gt;=Budget!Y$1)*('Export (QBO)'!$G$2:$G$2483&lt;=((EOMONTH(Budget!Y$1,0))))*('Export (QBO)'!$J$2:$J$2483=$A10)*('Export (QBO)'!$I$2:$I$2483))
)</f>
        <v>0</v>
      </c>
      <c r="Z10" s="30" cm="1">
        <f t="array" ref="Z10">(
SUM(('Export (QBO)'!$G$2:$G$2483&gt;=Budget!Z$1)*('Export (QBO)'!$G$2:$G$2483&lt;=((EOMONTH(Budget!Z$1,0))))*('Export (QBO)'!$J$2:$J$2483=$A10)*('Export (QBO)'!$I$2:$I$2483))
)</f>
        <v>0</v>
      </c>
      <c r="AA10" s="30" cm="1">
        <f t="array" ref="AA10">(
SUM(('Export (QBO)'!$G$2:$G$2483&gt;=Budget!AA$1)*('Export (QBO)'!$G$2:$G$2483&lt;=((EOMONTH(Budget!AA$1,0))))*('Export (QBO)'!$J$2:$J$2483=$A10)*('Export (QBO)'!$I$2:$I$2483))
)</f>
        <v>0</v>
      </c>
      <c r="AB10" s="30" cm="1">
        <f t="array" ref="AB10">(
SUM(('Export (QBO)'!$G$2:$G$2483&gt;=Budget!AB$1)*('Export (QBO)'!$G$2:$G$2483&lt;=((EOMONTH(Budget!AB$1,0))))*('Export (QBO)'!$J$2:$J$2483=$A10)*('Export (QBO)'!$I$2:$I$2483))
)</f>
        <v>0</v>
      </c>
      <c r="AC10" s="31">
        <f>SUM(Q10:AB10)</f>
        <v>57573.8</v>
      </c>
      <c r="AE10" s="104">
        <f>20%*AC34</f>
        <v>84132.736000000004</v>
      </c>
      <c r="AG10" s="66">
        <f>IFERROR((AC10/AE10),"-")</f>
        <v>0.68432102338856537</v>
      </c>
    </row>
    <row r="11" spans="1:35">
      <c r="A11" s="3" t="s">
        <v>764</v>
      </c>
      <c r="B11" s="3">
        <v>42025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58"/>
      <c r="O11" s="58"/>
      <c r="P11" s="31">
        <f t="shared" ref="P11:P12" si="0">SUM(D11:O11)</f>
        <v>0</v>
      </c>
      <c r="Q11" s="30" cm="1">
        <f t="array" ref="Q11">(
SUM(('Export (QBO)'!$G$2:$G$2483&gt;=Budget!Q$1)*('Export (QBO)'!$G$2:$G$2483&lt;=((EOMONTH(Budget!Q$1,0))))*('Export (QBO)'!$J$2:$J$2483=$A11)*('Export (QBO)'!$I$2:$I$2483))
)</f>
        <v>6461</v>
      </c>
      <c r="R11" s="30" cm="1">
        <f t="array" ref="R11">(
SUM(('Export (QBO)'!$G$2:$G$2483&gt;=Budget!R$1)*('Export (QBO)'!$G$2:$G$2483&lt;=((EOMONTH(Budget!R$1,0))))*('Export (QBO)'!$J$2:$J$2483=$A11)*('Export (QBO)'!$I$2:$I$2483))
)</f>
        <v>10813</v>
      </c>
      <c r="S11" s="30" cm="1">
        <f t="array" ref="S11">(
SUM(('Export (QBO)'!$G$2:$G$2483&gt;=Budget!S$1)*('Export (QBO)'!$G$2:$G$2483&lt;=((EOMONTH(Budget!S$1,0))))*('Export (QBO)'!$J$2:$J$2483=$A11)*('Export (QBO)'!$I$2:$I$2483))
)</f>
        <v>2606.5</v>
      </c>
      <c r="T11" s="30" cm="1">
        <f t="array" ref="T11">(
SUM(('Export (QBO)'!$G$2:$G$2483&gt;=Budget!T$1)*('Export (QBO)'!$G$2:$G$2483&lt;=((EOMONTH(Budget!T$1,0))))*('Export (QBO)'!$J$2:$J$2483=$A11)*('Export (QBO)'!$I$2:$I$2483))
)</f>
        <v>1208</v>
      </c>
      <c r="U11" s="30" cm="1">
        <f t="array" ref="U11">(
SUM(('Export (QBO)'!$G$2:$G$2483&gt;=Budget!U$1)*('Export (QBO)'!$G$2:$G$2483&lt;=((EOMONTH(Budget!U$1,0))))*('Export (QBO)'!$J$2:$J$2483=$A11)*('Export (QBO)'!$I$2:$I$2483))
)</f>
        <v>3879</v>
      </c>
      <c r="V11" s="30" cm="1">
        <f t="array" ref="V11">(
SUM(('Export (QBO)'!$G$2:$G$2483&gt;=Budget!V$1)*('Export (QBO)'!$G$2:$G$2483&lt;=((EOMONTH(Budget!V$1,0))))*('Export (QBO)'!$J$2:$J$2483=$A11)*('Export (QBO)'!$I$2:$I$2483))
)</f>
        <v>1387.5</v>
      </c>
      <c r="W11" s="30" cm="1">
        <f t="array" ref="W11">(
SUM(('Export (QBO)'!$G$2:$G$2483&gt;=Budget!W$1)*('Export (QBO)'!$G$2:$G$2483&lt;=((EOMONTH(Budget!W$1,0))))*('Export (QBO)'!$J$2:$J$2483=$A11)*('Export (QBO)'!$I$2:$I$2483))
)</f>
        <v>0</v>
      </c>
      <c r="X11" s="30" cm="1">
        <f t="array" ref="X11">(
SUM(('Export (QBO)'!$G$2:$G$2483&gt;=Budget!X$1)*('Export (QBO)'!$G$2:$G$2483&lt;=((EOMONTH(Budget!X$1,0))))*('Export (QBO)'!$J$2:$J$2483=$A11)*('Export (QBO)'!$I$2:$I$2483))
)</f>
        <v>0</v>
      </c>
      <c r="Y11" s="30" cm="1">
        <f t="array" ref="Y11">(
SUM(('Export (QBO)'!$G$2:$G$2483&gt;=Budget!Y$1)*('Export (QBO)'!$G$2:$G$2483&lt;=((EOMONTH(Budget!Y$1,0))))*('Export (QBO)'!$J$2:$J$2483=$A11)*('Export (QBO)'!$I$2:$I$2483))
)</f>
        <v>0</v>
      </c>
      <c r="Z11" s="30" cm="1">
        <f t="array" ref="Z11">(
SUM(('Export (QBO)'!$G$2:$G$2483&gt;=Budget!Z$1)*('Export (QBO)'!$G$2:$G$2483&lt;=((EOMONTH(Budget!Z$1,0))))*('Export (QBO)'!$J$2:$J$2483=$A11)*('Export (QBO)'!$I$2:$I$2483))
)</f>
        <v>0</v>
      </c>
      <c r="AA11" s="30" cm="1">
        <f t="array" ref="AA11">(
SUM(('Export (QBO)'!$G$2:$G$2483&gt;=Budget!AA$1)*('Export (QBO)'!$G$2:$G$2483&lt;=((EOMONTH(Budget!AA$1,0))))*('Export (QBO)'!$J$2:$J$2483=$A11)*('Export (QBO)'!$I$2:$I$2483))
)</f>
        <v>0</v>
      </c>
      <c r="AB11" s="30" cm="1">
        <f t="array" ref="AB11">(
SUM(('Export (QBO)'!$G$2:$G$2483&gt;=Budget!AB$1)*('Export (QBO)'!$G$2:$G$2483&lt;=((EOMONTH(Budget!AB$1,0))))*('Export (QBO)'!$J$2:$J$2483=$A11)*('Export (QBO)'!$I$2:$I$2483))
)</f>
        <v>0</v>
      </c>
      <c r="AC11" s="31">
        <f t="shared" ref="AC11:AC12" si="1">SUM(Q11:AB11)</f>
        <v>26355</v>
      </c>
      <c r="AE11" s="104">
        <f>20%*AC7</f>
        <v>29829.794000000002</v>
      </c>
      <c r="AG11" s="66">
        <f t="shared" ref="AG11:AG12" si="2">IFERROR((AC11/AE11),"-")</f>
        <v>0.88351263840440863</v>
      </c>
    </row>
    <row r="12" spans="1:35">
      <c r="A12" s="3" t="s">
        <v>765</v>
      </c>
      <c r="B12" s="3">
        <v>42030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58"/>
      <c r="O12" s="58"/>
      <c r="P12" s="31">
        <f t="shared" si="0"/>
        <v>0</v>
      </c>
      <c r="Q12" s="30" cm="1">
        <f t="array" ref="Q12">(
SUM(('Export (QBO)'!$G$2:$G$2483&gt;=Budget!Q$1)*('Export (QBO)'!$G$2:$G$2483&lt;=((EOMONTH(Budget!Q$1,0))))*('Export (QBO)'!$J$2:$J$2483=$A12)*('Export (QBO)'!$I$2:$I$2483))
)</f>
        <v>397.20000000000005</v>
      </c>
      <c r="R12" s="30" cm="1">
        <f t="array" ref="R12">(
SUM(('Export (QBO)'!$G$2:$G$2483&gt;=Budget!R$1)*('Export (QBO)'!$G$2:$G$2483&lt;=((EOMONTH(Budget!R$1,0))))*('Export (QBO)'!$J$2:$J$2483=$A12)*('Export (QBO)'!$I$2:$I$2483))
)</f>
        <v>1082.2</v>
      </c>
      <c r="S12" s="30" cm="1">
        <f t="array" ref="S12">(
SUM(('Export (QBO)'!$G$2:$G$2483&gt;=Budget!S$1)*('Export (QBO)'!$G$2:$G$2483&lt;=((EOMONTH(Budget!S$1,0))))*('Export (QBO)'!$J$2:$J$2483=$A12)*('Export (QBO)'!$I$2:$I$2483))
)</f>
        <v>141.6</v>
      </c>
      <c r="T12" s="30" cm="1">
        <f t="array" ref="T12">(
SUM(('Export (QBO)'!$G$2:$G$2483&gt;=Budget!T$1)*('Export (QBO)'!$G$2:$G$2483&lt;=((EOMONTH(Budget!T$1,0))))*('Export (QBO)'!$J$2:$J$2483=$A12)*('Export (QBO)'!$I$2:$I$2483))
)</f>
        <v>141.6</v>
      </c>
      <c r="U12" s="30" cm="1">
        <f t="array" ref="U12">(
SUM(('Export (QBO)'!$G$2:$G$2483&gt;=Budget!U$1)*('Export (QBO)'!$G$2:$G$2483&lt;=((EOMONTH(Budget!U$1,0))))*('Export (QBO)'!$J$2:$J$2483=$A12)*('Export (QBO)'!$I$2:$I$2483))
)</f>
        <v>265.8</v>
      </c>
      <c r="V12" s="30" cm="1">
        <f t="array" ref="V12">(
SUM(('Export (QBO)'!$G$2:$G$2483&gt;=Budget!V$1)*('Export (QBO)'!$G$2:$G$2483&lt;=((EOMONTH(Budget!V$1,0))))*('Export (QBO)'!$J$2:$J$2483=$A12)*('Export (QBO)'!$I$2:$I$2483))
)</f>
        <v>141.6</v>
      </c>
      <c r="W12" s="30" cm="1">
        <f t="array" ref="W12">(
SUM(('Export (QBO)'!$G$2:$G$2483&gt;=Budget!W$1)*('Export (QBO)'!$G$2:$G$2483&lt;=((EOMONTH(Budget!W$1,0))))*('Export (QBO)'!$J$2:$J$2483=$A12)*('Export (QBO)'!$I$2:$I$2483))
)</f>
        <v>0</v>
      </c>
      <c r="X12" s="30" cm="1">
        <f t="array" ref="X12">(
SUM(('Export (QBO)'!$G$2:$G$2483&gt;=Budget!X$1)*('Export (QBO)'!$G$2:$G$2483&lt;=((EOMONTH(Budget!X$1,0))))*('Export (QBO)'!$J$2:$J$2483=$A12)*('Export (QBO)'!$I$2:$I$2483))
)</f>
        <v>0</v>
      </c>
      <c r="Y12" s="30" cm="1">
        <f t="array" ref="Y12">(
SUM(('Export (QBO)'!$G$2:$G$2483&gt;=Budget!Y$1)*('Export (QBO)'!$G$2:$G$2483&lt;=((EOMONTH(Budget!Y$1,0))))*('Export (QBO)'!$J$2:$J$2483=$A12)*('Export (QBO)'!$I$2:$I$2483))
)</f>
        <v>0</v>
      </c>
      <c r="Z12" s="30" cm="1">
        <f t="array" ref="Z12">(
SUM(('Export (QBO)'!$G$2:$G$2483&gt;=Budget!Z$1)*('Export (QBO)'!$G$2:$G$2483&lt;=((EOMONTH(Budget!Z$1,0))))*('Export (QBO)'!$J$2:$J$2483=$A12)*('Export (QBO)'!$I$2:$I$2483))
)</f>
        <v>0</v>
      </c>
      <c r="AA12" s="30" cm="1">
        <f t="array" ref="AA12">(
SUM(('Export (QBO)'!$G$2:$G$2483&gt;=Budget!AA$1)*('Export (QBO)'!$G$2:$G$2483&lt;=((EOMONTH(Budget!AA$1,0))))*('Export (QBO)'!$J$2:$J$2483=$A12)*('Export (QBO)'!$I$2:$I$2483))
)</f>
        <v>0</v>
      </c>
      <c r="AB12" s="30" cm="1">
        <f t="array" ref="AB12">(
SUM(('Export (QBO)'!$G$2:$G$2483&gt;=Budget!AB$1)*('Export (QBO)'!$G$2:$G$2483&lt;=((EOMONTH(Budget!AB$1,0))))*('Export (QBO)'!$J$2:$J$2483=$A12)*('Export (QBO)'!$I$2:$I$2483))
)</f>
        <v>0</v>
      </c>
      <c r="AC12" s="31">
        <f t="shared" si="1"/>
        <v>2170</v>
      </c>
      <c r="AE12" s="104">
        <f>20%*AC17</f>
        <v>1849.6000000000001</v>
      </c>
      <c r="AG12" s="103">
        <f t="shared" si="2"/>
        <v>1.1732266435986158</v>
      </c>
      <c r="AI12" s="97">
        <f>AC12-AE12</f>
        <v>320.39999999999986</v>
      </c>
    </row>
    <row r="13" spans="1:35" ht="17" thickBot="1">
      <c r="A13" s="32"/>
      <c r="B13" s="3" t="str">
        <f>IFERROR((VLOOKUP(A13,'GL Review'!E:G,3,FALSE)),"")</f>
        <v/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1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1"/>
    </row>
    <row r="14" spans="1:35">
      <c r="A14" s="33" t="s">
        <v>617</v>
      </c>
      <c r="B14" s="3" t="str">
        <f>IFERROR((VLOOKUP(A14,'GL Review'!E:G,3,FALSE)),"")</f>
        <v/>
      </c>
      <c r="D14" s="34">
        <f t="shared" ref="D14:O14" si="3">SUM(D5:D13)</f>
        <v>0</v>
      </c>
      <c r="E14" s="34">
        <f t="shared" si="3"/>
        <v>0</v>
      </c>
      <c r="F14" s="34">
        <f t="shared" si="3"/>
        <v>0</v>
      </c>
      <c r="G14" s="34">
        <f t="shared" si="3"/>
        <v>0</v>
      </c>
      <c r="H14" s="34">
        <f t="shared" si="3"/>
        <v>0</v>
      </c>
      <c r="I14" s="34">
        <f t="shared" si="3"/>
        <v>0</v>
      </c>
      <c r="J14" s="34">
        <f t="shared" si="3"/>
        <v>0</v>
      </c>
      <c r="K14" s="34">
        <f t="shared" si="3"/>
        <v>0</v>
      </c>
      <c r="L14" s="34">
        <f t="shared" si="3"/>
        <v>0</v>
      </c>
      <c r="M14" s="34">
        <f t="shared" si="3"/>
        <v>0</v>
      </c>
      <c r="N14" s="34">
        <f t="shared" si="3"/>
        <v>0</v>
      </c>
      <c r="O14" s="34">
        <f t="shared" si="3"/>
        <v>0</v>
      </c>
      <c r="P14" s="35">
        <f>SUM(D14:O14)</f>
        <v>0</v>
      </c>
      <c r="Q14" s="34">
        <f t="shared" ref="Q14:AB14" si="4">SUM(Q5:Q13)</f>
        <v>50099.51</v>
      </c>
      <c r="R14" s="34">
        <f t="shared" si="4"/>
        <v>287773.52999999997</v>
      </c>
      <c r="S14" s="34">
        <f t="shared" si="4"/>
        <v>52567.8</v>
      </c>
      <c r="T14" s="34">
        <f t="shared" si="4"/>
        <v>112974.40999999999</v>
      </c>
      <c r="U14" s="34">
        <f t="shared" si="4"/>
        <v>62968.33</v>
      </c>
      <c r="V14" s="34">
        <f t="shared" si="4"/>
        <v>78810.98000000001</v>
      </c>
      <c r="W14" s="34">
        <f t="shared" si="4"/>
        <v>0</v>
      </c>
      <c r="X14" s="34">
        <f t="shared" si="4"/>
        <v>0</v>
      </c>
      <c r="Y14" s="34">
        <f t="shared" si="4"/>
        <v>0</v>
      </c>
      <c r="Z14" s="34">
        <f t="shared" si="4"/>
        <v>0</v>
      </c>
      <c r="AA14" s="34">
        <f t="shared" si="4"/>
        <v>0</v>
      </c>
      <c r="AB14" s="34">
        <f t="shared" si="4"/>
        <v>0</v>
      </c>
      <c r="AC14" s="35">
        <f>SUM(Q14:AB14)</f>
        <v>645194.55999999994</v>
      </c>
      <c r="AE14" s="34"/>
      <c r="AG14" s="64"/>
    </row>
    <row r="15" spans="1:35">
      <c r="A15" s="33"/>
      <c r="B15" s="3" t="str">
        <f>IFERROR((VLOOKUP(A15,'GL Review'!E:G,3,FALSE)),"")</f>
        <v/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1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1"/>
    </row>
    <row r="16" spans="1:35">
      <c r="A16" s="2" t="s">
        <v>399</v>
      </c>
      <c r="B16" s="3" t="str">
        <f>IFERROR((VLOOKUP(A16,'GL Review'!E:G,3,FALSE)),"")</f>
        <v/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8"/>
    </row>
    <row r="17" spans="1:35">
      <c r="A17" s="3" t="s">
        <v>394</v>
      </c>
      <c r="B17" s="3">
        <f>IFERROR((VLOOKUP(A17,'GL Review'!E:G,3,FALSE)),"")</f>
        <v>42010</v>
      </c>
      <c r="D17" s="30" cm="1">
        <f t="array" ref="D17">(
SUM(('Export (QBO)'!$G$2:$G$2483&gt;=Budget!D$1)*('Export (QBO)'!$G$2:$G$2483&lt;=((EOMONTH(Budget!D$1,0))))*('Export (QBO)'!$J$2:$J$2483=$A17)*('Export (QBO)'!$I$2:$I$2483))
)</f>
        <v>0</v>
      </c>
      <c r="E17" s="30" cm="1">
        <f t="array" ref="E17">(
SUM(('Export (QBO)'!$G$2:$G$2483&gt;=Budget!E$1)*('Export (QBO)'!$G$2:$G$2483&lt;=((EOMONTH(Budget!E$1,0))))*('Export (QBO)'!$J$2:$J$2483=$A17)*('Export (QBO)'!$I$2:$I$2483))
)</f>
        <v>0</v>
      </c>
      <c r="F17" s="30" cm="1">
        <f t="array" ref="F17">(
SUM(('Export (QBO)'!$G$2:$G$2483&gt;=Budget!F$1)*('Export (QBO)'!$G$2:$G$2483&lt;=((EOMONTH(Budget!F$1,0))))*('Export (QBO)'!$J$2:$J$2483=$A17)*('Export (QBO)'!$I$2:$I$2483))
)</f>
        <v>0</v>
      </c>
      <c r="G17" s="30" cm="1">
        <f t="array" ref="G17">(
SUM(('Export (QBO)'!$G$2:$G$2483&gt;=Budget!G$1)*('Export (QBO)'!$G$2:$G$2483&lt;=((EOMONTH(Budget!G$1,0))))*('Export (QBO)'!$J$2:$J$2483=$A17)*('Export (QBO)'!$I$2:$I$2483))
)</f>
        <v>0</v>
      </c>
      <c r="H17" s="30" cm="1">
        <f t="array" ref="H17">(
SUM(('Export (QBO)'!$G$2:$G$2483&gt;=Budget!H$1)*('Export (QBO)'!$G$2:$G$2483&lt;=((EOMONTH(Budget!H$1,0))))*('Export (QBO)'!$J$2:$J$2483=$A17)*('Export (QBO)'!$I$2:$I$2483))
)</f>
        <v>0</v>
      </c>
      <c r="I17" s="30" cm="1">
        <f t="array" ref="I17">(
SUM(('Export (QBO)'!$G$2:$G$2483&gt;=Budget!I$1)*('Export (QBO)'!$G$2:$G$2483&lt;=((EOMONTH(Budget!I$1,0))))*('Export (QBO)'!$J$2:$J$2483=$A17)*('Export (QBO)'!$I$2:$I$2483))
)</f>
        <v>0</v>
      </c>
      <c r="J17" s="30" cm="1">
        <f t="array" ref="J17">(
SUM(('Export (QBO)'!$G$2:$G$2483&gt;=Budget!J$1)*('Export (QBO)'!$G$2:$G$2483&lt;=((EOMONTH(Budget!J$1,0))))*('Export (QBO)'!$J$2:$J$2483=$A17)*('Export (QBO)'!$I$2:$I$2483))
)</f>
        <v>0</v>
      </c>
      <c r="K17" s="30" cm="1">
        <f t="array" ref="K17">(
SUM(('Export (QBO)'!$G$2:$G$2483&gt;=Budget!K$1)*('Export (QBO)'!$G$2:$G$2483&lt;=((EOMONTH(Budget!K$1,0))))*('Export (QBO)'!$J$2:$J$2483=$A17)*('Export (QBO)'!$I$2:$I$2483))
)</f>
        <v>0</v>
      </c>
      <c r="L17" s="30" cm="1">
        <f t="array" ref="L17">(
SUM(('Export (QBO)'!$G$2:$G$2483&gt;=Budget!L$1)*('Export (QBO)'!$G$2:$G$2483&lt;=((EOMONTH(Budget!L$1,0))))*('Export (QBO)'!$J$2:$J$2483=$A17)*('Export (QBO)'!$I$2:$I$2483))
)</f>
        <v>0</v>
      </c>
      <c r="M17" s="30" cm="1">
        <f t="array" ref="M17">(
SUM(('Export (QBO)'!$G$2:$G$2483&gt;=Budget!M$1)*('Export (QBO)'!$G$2:$G$2483&lt;=((EOMONTH(Budget!M$1,0))))*('Export (QBO)'!$J$2:$J$2483=$A17)*('Export (QBO)'!$I$2:$I$2483))
)</f>
        <v>0</v>
      </c>
      <c r="N17" s="30" cm="1">
        <f t="array" ref="N17">(
SUM(('Export (QBO)'!$G$2:$G$2483&gt;=Budget!N$1)*('Export (QBO)'!$G$2:$G$2483&lt;=((EOMONTH(Budget!N$1,0))))*('Export (QBO)'!$J$2:$J$2483=$A17)*('Export (QBO)'!$I$2:$I$2483))
)</f>
        <v>0</v>
      </c>
      <c r="O17" s="30" cm="1">
        <f t="array" ref="O17">(
SUM(('Export (QBO)'!$G$2:$G$2483&gt;=Budget!O$1)*('Export (QBO)'!$G$2:$G$2483&lt;=((EOMONTH(Budget!O$1,0))))*('Export (QBO)'!$J$2:$J$2483=$A17)*('Export (QBO)'!$I$2:$I$2483))
)</f>
        <v>0</v>
      </c>
      <c r="P17" s="31">
        <f>SUM(D17:O17)</f>
        <v>0</v>
      </c>
      <c r="Q17" s="30" cm="1">
        <f t="array" ref="Q17">(
SUM(('Export (QBO)'!$G$2:$G$2483&gt;=Budget!Q$1)*('Export (QBO)'!$G$2:$G$2483&lt;=((EOMONTH(Budget!Q$1,0))))*('Export (QBO)'!$J$2:$J$2483=$A17)*('Export (QBO)'!$I$2:$I$2483))
)</f>
        <v>1986</v>
      </c>
      <c r="R17" s="30" cm="1">
        <f t="array" ref="R17">(
SUM(('Export (QBO)'!$G$2:$G$2483&gt;=Budget!R$1)*('Export (QBO)'!$G$2:$G$2483&lt;=((EOMONTH(Budget!R$1,0))))*('Export (QBO)'!$J$2:$J$2483=$A17)*('Export (QBO)'!$I$2:$I$2483))
)</f>
        <v>2501</v>
      </c>
      <c r="S17" s="30" cm="1">
        <f t="array" ref="S17">(
SUM(('Export (QBO)'!$G$2:$G$2483&gt;=Budget!S$1)*('Export (QBO)'!$G$2:$G$2483&lt;=((EOMONTH(Budget!S$1,0))))*('Export (QBO)'!$J$2:$J$2483=$A17)*('Export (QBO)'!$I$2:$I$2483))
)</f>
        <v>708</v>
      </c>
      <c r="T17" s="30" cm="1">
        <f t="array" ref="T17">(
SUM(('Export (QBO)'!$G$2:$G$2483&gt;=Budget!T$1)*('Export (QBO)'!$G$2:$G$2483&lt;=((EOMONTH(Budget!T$1,0))))*('Export (QBO)'!$J$2:$J$2483=$A17)*('Export (QBO)'!$I$2:$I$2483))
)</f>
        <v>2016</v>
      </c>
      <c r="U17" s="30" cm="1">
        <f t="array" ref="U17">(
SUM(('Export (QBO)'!$G$2:$G$2483&gt;=Budget!U$1)*('Export (QBO)'!$G$2:$G$2483&lt;=((EOMONTH(Budget!U$1,0))))*('Export (QBO)'!$J$2:$J$2483=$A17)*('Export (QBO)'!$I$2:$I$2483))
)</f>
        <v>1329</v>
      </c>
      <c r="V17" s="30" cm="1">
        <f t="array" ref="V17">(
SUM(('Export (QBO)'!$G$2:$G$2483&gt;=Budget!V$1)*('Export (QBO)'!$G$2:$G$2483&lt;=((EOMONTH(Budget!V$1,0))))*('Export (QBO)'!$J$2:$J$2483=$A17)*('Export (QBO)'!$I$2:$I$2483))
)</f>
        <v>708</v>
      </c>
      <c r="W17" s="30" cm="1">
        <f t="array" ref="W17">(
SUM(('Export (QBO)'!$G$2:$G$2483&gt;=Budget!W$1)*('Export (QBO)'!$G$2:$G$2483&lt;=((EOMONTH(Budget!W$1,0))))*('Export (QBO)'!$J$2:$J$2483=$A17)*('Export (QBO)'!$I$2:$I$2483))
)</f>
        <v>0</v>
      </c>
      <c r="X17" s="30" cm="1">
        <f t="array" ref="X17">(
SUM(('Export (QBO)'!$G$2:$G$2483&gt;=Budget!X$1)*('Export (QBO)'!$G$2:$G$2483&lt;=((EOMONTH(Budget!X$1,0))))*('Export (QBO)'!$J$2:$J$2483=$A17)*('Export (QBO)'!$I$2:$I$2483))
)</f>
        <v>0</v>
      </c>
      <c r="Y17" s="30" cm="1">
        <f t="array" ref="Y17">(
SUM(('Export (QBO)'!$G$2:$G$2483&gt;=Budget!Y$1)*('Export (QBO)'!$G$2:$G$2483&lt;=((EOMONTH(Budget!Y$1,0))))*('Export (QBO)'!$J$2:$J$2483=$A17)*('Export (QBO)'!$I$2:$I$2483))
)</f>
        <v>0</v>
      </c>
      <c r="Z17" s="30" cm="1">
        <f t="array" ref="Z17">(
SUM(('Export (QBO)'!$G$2:$G$2483&gt;=Budget!Z$1)*('Export (QBO)'!$G$2:$G$2483&lt;=((EOMONTH(Budget!Z$1,0))))*('Export (QBO)'!$J$2:$J$2483=$A17)*('Export (QBO)'!$I$2:$I$2483))
)</f>
        <v>0</v>
      </c>
      <c r="AA17" s="30" cm="1">
        <f t="array" ref="AA17">(
SUM(('Export (QBO)'!$G$2:$G$2483&gt;=Budget!AA$1)*('Export (QBO)'!$G$2:$G$2483&lt;=((EOMONTH(Budget!AA$1,0))))*('Export (QBO)'!$J$2:$J$2483=$A17)*('Export (QBO)'!$I$2:$I$2483))
)</f>
        <v>0</v>
      </c>
      <c r="AB17" s="30" cm="1">
        <f t="array" ref="AB17">(
SUM(('Export (QBO)'!$G$2:$G$2483&gt;=Budget!AB$1)*('Export (QBO)'!$G$2:$G$2483&lt;=((EOMONTH(Budget!AB$1,0))))*('Export (QBO)'!$J$2:$J$2483=$A17)*('Export (QBO)'!$I$2:$I$2483))
)</f>
        <v>0</v>
      </c>
      <c r="AC17" s="31">
        <f>SUM(Q17:AB17)</f>
        <v>9248</v>
      </c>
      <c r="AE17" s="102">
        <f>1500*12</f>
        <v>18000</v>
      </c>
      <c r="AG17" s="66">
        <f>IFERROR((AC17/AE17),"-")</f>
        <v>0.51377777777777778</v>
      </c>
    </row>
    <row r="18" spans="1:35" ht="17" thickBot="1">
      <c r="A18" s="32"/>
      <c r="B18" s="3" t="str">
        <f>IFERROR((VLOOKUP(A18,'GL Review'!E:G,3,FALSE)),"")</f>
        <v/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1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1"/>
    </row>
    <row r="19" spans="1:35">
      <c r="A19" s="33" t="s">
        <v>400</v>
      </c>
      <c r="B19" s="3" t="str">
        <f>IFERROR((VLOOKUP(A19,'GL Review'!E:G,3,FALSE)),"")</f>
        <v/>
      </c>
      <c r="D19" s="34">
        <f t="shared" ref="D19:O19" si="5">SUM(D16:D18)</f>
        <v>0</v>
      </c>
      <c r="E19" s="34">
        <f t="shared" si="5"/>
        <v>0</v>
      </c>
      <c r="F19" s="34">
        <f t="shared" si="5"/>
        <v>0</v>
      </c>
      <c r="G19" s="34">
        <f t="shared" si="5"/>
        <v>0</v>
      </c>
      <c r="H19" s="34">
        <f t="shared" si="5"/>
        <v>0</v>
      </c>
      <c r="I19" s="34">
        <f t="shared" si="5"/>
        <v>0</v>
      </c>
      <c r="J19" s="34">
        <f t="shared" si="5"/>
        <v>0</v>
      </c>
      <c r="K19" s="34">
        <f t="shared" si="5"/>
        <v>0</v>
      </c>
      <c r="L19" s="34">
        <f t="shared" si="5"/>
        <v>0</v>
      </c>
      <c r="M19" s="34">
        <f t="shared" si="5"/>
        <v>0</v>
      </c>
      <c r="N19" s="34">
        <f t="shared" si="5"/>
        <v>0</v>
      </c>
      <c r="O19" s="34">
        <f t="shared" si="5"/>
        <v>0</v>
      </c>
      <c r="P19" s="35">
        <f>SUM(D19:O19)</f>
        <v>0</v>
      </c>
      <c r="Q19" s="34">
        <f t="shared" ref="Q19:AB19" si="6">SUM(Q16:Q18)</f>
        <v>1986</v>
      </c>
      <c r="R19" s="34">
        <f t="shared" si="6"/>
        <v>2501</v>
      </c>
      <c r="S19" s="34">
        <f t="shared" si="6"/>
        <v>708</v>
      </c>
      <c r="T19" s="34">
        <f t="shared" si="6"/>
        <v>2016</v>
      </c>
      <c r="U19" s="34">
        <f t="shared" si="6"/>
        <v>1329</v>
      </c>
      <c r="V19" s="34">
        <f t="shared" si="6"/>
        <v>708</v>
      </c>
      <c r="W19" s="34">
        <f t="shared" si="6"/>
        <v>0</v>
      </c>
      <c r="X19" s="34">
        <f t="shared" si="6"/>
        <v>0</v>
      </c>
      <c r="Y19" s="34">
        <f t="shared" si="6"/>
        <v>0</v>
      </c>
      <c r="Z19" s="34">
        <f t="shared" si="6"/>
        <v>0</v>
      </c>
      <c r="AA19" s="34">
        <f t="shared" si="6"/>
        <v>0</v>
      </c>
      <c r="AB19" s="34">
        <f t="shared" si="6"/>
        <v>0</v>
      </c>
      <c r="AC19" s="35">
        <f>SUM(Q19:AB19)</f>
        <v>9248</v>
      </c>
      <c r="AE19" s="34"/>
      <c r="AG19" s="64"/>
    </row>
    <row r="20" spans="1:35">
      <c r="A20" s="37"/>
      <c r="B20" s="3" t="str">
        <f>IFERROR((VLOOKUP(A20,'GL Review'!E:G,3,FALSE)),"")</f>
        <v/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1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1"/>
    </row>
    <row r="21" spans="1:35">
      <c r="A21" s="33"/>
      <c r="B21" s="3" t="str">
        <f>IFERROR((VLOOKUP(A21,'GL Review'!E:G,3,FALSE)),"")</f>
        <v/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1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1"/>
    </row>
    <row r="22" spans="1:35">
      <c r="A22" s="2" t="s">
        <v>19</v>
      </c>
      <c r="B22" s="3" t="str">
        <f>IFERROR((VLOOKUP(A22,'GL Review'!E:G,3,FALSE)),"")</f>
        <v/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8"/>
    </row>
    <row r="23" spans="1:35">
      <c r="A23" s="3" t="s">
        <v>402</v>
      </c>
      <c r="B23" s="3">
        <f>IFERROR((VLOOKUP(A23,'GL Review'!E:G,3,FALSE)),"")</f>
        <v>49005</v>
      </c>
      <c r="D23" s="30" cm="1">
        <f t="array" ref="D23">(
SUM(('Export (QBO)'!$G$2:$G$2483&gt;=Budget!D$1)*('Export (QBO)'!$G$2:$G$2483&lt;=((EOMONTH(Budget!D$1,0))))*('Export (QBO)'!$J$2:$J$2483=$A23)*('Export (QBO)'!$I$2:$I$2483))
)</f>
        <v>0</v>
      </c>
      <c r="E23" s="30" cm="1">
        <f t="array" ref="E23">(
SUM(('Export (QBO)'!$G$2:$G$2483&gt;=Budget!E$1)*('Export (QBO)'!$G$2:$G$2483&lt;=((EOMONTH(Budget!E$1,0))))*('Export (QBO)'!$J$2:$J$2483=$A23)*('Export (QBO)'!$I$2:$I$2483))
)</f>
        <v>0</v>
      </c>
      <c r="F23" s="30" cm="1">
        <f t="array" ref="F23">(
SUM(('Export (QBO)'!$G$2:$G$2483&gt;=Budget!F$1)*('Export (QBO)'!$G$2:$G$2483&lt;=((EOMONTH(Budget!F$1,0))))*('Export (QBO)'!$J$2:$J$2483=$A23)*('Export (QBO)'!$I$2:$I$2483))
)</f>
        <v>0</v>
      </c>
      <c r="G23" s="30" cm="1">
        <f t="array" ref="G23">(
SUM(('Export (QBO)'!$G$2:$G$2483&gt;=Budget!G$1)*('Export (QBO)'!$G$2:$G$2483&lt;=((EOMONTH(Budget!G$1,0))))*('Export (QBO)'!$J$2:$J$2483=$A23)*('Export (QBO)'!$I$2:$I$2483))
)</f>
        <v>0</v>
      </c>
      <c r="H23" s="30" cm="1">
        <f t="array" ref="H23">(
SUM(('Export (QBO)'!$G$2:$G$2483&gt;=Budget!H$1)*('Export (QBO)'!$G$2:$G$2483&lt;=((EOMONTH(Budget!H$1,0))))*('Export (QBO)'!$J$2:$J$2483=$A23)*('Export (QBO)'!$I$2:$I$2483))
)</f>
        <v>0</v>
      </c>
      <c r="I23" s="30" cm="1">
        <f t="array" ref="I23">(
SUM(('Export (QBO)'!$G$2:$G$2483&gt;=Budget!I$1)*('Export (QBO)'!$G$2:$G$2483&lt;=((EOMONTH(Budget!I$1,0))))*('Export (QBO)'!$J$2:$J$2483=$A23)*('Export (QBO)'!$I$2:$I$2483))
)</f>
        <v>0</v>
      </c>
      <c r="J23" s="30" cm="1">
        <f t="array" ref="J23">(
SUM(('Export (QBO)'!$G$2:$G$2483&gt;=Budget!J$1)*('Export (QBO)'!$G$2:$G$2483&lt;=((EOMONTH(Budget!J$1,0))))*('Export (QBO)'!$J$2:$J$2483=$A23)*('Export (QBO)'!$I$2:$I$2483))
)</f>
        <v>0</v>
      </c>
      <c r="K23" s="30" cm="1">
        <f t="array" ref="K23">(
SUM(('Export (QBO)'!$G$2:$G$2483&gt;=Budget!K$1)*('Export (QBO)'!$G$2:$G$2483&lt;=((EOMONTH(Budget!K$1,0))))*('Export (QBO)'!$J$2:$J$2483=$A23)*('Export (QBO)'!$I$2:$I$2483))
)</f>
        <v>0</v>
      </c>
      <c r="L23" s="30" cm="1">
        <f t="array" ref="L23">(
SUM(('Export (QBO)'!$G$2:$G$2483&gt;=Budget!L$1)*('Export (QBO)'!$G$2:$G$2483&lt;=((EOMONTH(Budget!L$1,0))))*('Export (QBO)'!$J$2:$J$2483=$A23)*('Export (QBO)'!$I$2:$I$2483))
)</f>
        <v>0</v>
      </c>
      <c r="M23" s="30" cm="1">
        <f t="array" ref="M23">(
SUM(('Export (QBO)'!$G$2:$G$2483&gt;=Budget!M$1)*('Export (QBO)'!$G$2:$G$2483&lt;=((EOMONTH(Budget!M$1,0))))*('Export (QBO)'!$J$2:$J$2483=$A23)*('Export (QBO)'!$I$2:$I$2483))
)</f>
        <v>0</v>
      </c>
      <c r="N23" s="58" cm="1">
        <f t="array" ref="N23">(
SUM(('Export (QBO)'!$G$2:$G$2483&gt;=Budget!N$1)*('Export (QBO)'!$G$2:$G$2483&lt;=((EOMONTH(Budget!N$1,0))))*('Export (QBO)'!$J$2:$J$2483=$A23)*('Export (QBO)'!$I$2:$I$2483))
)</f>
        <v>0</v>
      </c>
      <c r="O23" s="58" cm="1">
        <f t="array" ref="O23">(
SUM(('Export (QBO)'!$G$2:$G$2483&gt;=Budget!O$1)*('Export (QBO)'!$G$2:$G$2483&lt;=((EOMONTH(Budget!O$1,0))))*('Export (QBO)'!$J$2:$J$2483=$A23)*('Export (QBO)'!$I$2:$I$2483))
)</f>
        <v>0</v>
      </c>
      <c r="P23" s="31">
        <f>SUM(D23:O23)</f>
        <v>0</v>
      </c>
      <c r="Q23" s="104" cm="1">
        <f t="array" ref="Q23">(
SUM(('Export (QBO)'!$G$2:$G$2483&gt;=Budget!Q$1)*('Export (QBO)'!$G$2:$G$2483&lt;=((EOMONTH(Budget!Q$1,0))))*('Export (QBO)'!$J$2:$J$2483=$A23)*('Export (QBO)'!$I$2:$I$2483))
)</f>
        <v>0</v>
      </c>
      <c r="R23" s="104" cm="1">
        <f t="array" ref="R23">(
SUM(('Export (QBO)'!$G$2:$G$2483&gt;=Budget!R$1)*('Export (QBO)'!$G$2:$G$2483&lt;=((EOMONTH(Budget!R$1,0))))*('Export (QBO)'!$J$2:$J$2483=$A23)*('Export (QBO)'!$I$2:$I$2483))
)</f>
        <v>0</v>
      </c>
      <c r="S23" s="104" cm="1">
        <f t="array" ref="S23">(
SUM(('Export (QBO)'!$G$2:$G$2483&gt;=Budget!S$1)*('Export (QBO)'!$G$2:$G$2483&lt;=((EOMONTH(Budget!S$1,0))))*('Export (QBO)'!$J$2:$J$2483=$A23)*('Export (QBO)'!$I$2:$I$2483))
)</f>
        <v>0</v>
      </c>
      <c r="T23" s="104" cm="1">
        <f t="array" ref="T23">(
SUM(('Export (QBO)'!$G$2:$G$2483&gt;=Budget!T$1)*('Export (QBO)'!$G$2:$G$2483&lt;=((EOMONTH(Budget!T$1,0))))*('Export (QBO)'!$J$2:$J$2483=$A23)*('Export (QBO)'!$I$2:$I$2483))
)</f>
        <v>0</v>
      </c>
      <c r="U23" s="104" cm="1">
        <f t="array" ref="U23">(
SUM(('Export (QBO)'!$G$2:$G$2483&gt;=Budget!U$1)*('Export (QBO)'!$G$2:$G$2483&lt;=((EOMONTH(Budget!U$1,0))))*('Export (QBO)'!$J$2:$J$2483=$A23)*('Export (QBO)'!$I$2:$I$2483))
)</f>
        <v>0</v>
      </c>
      <c r="V23" s="104" cm="1">
        <f t="array" ref="V23">(
SUM(('Export (QBO)'!$G$2:$G$2483&gt;=Budget!V$1)*('Export (QBO)'!$G$2:$G$2483&lt;=((EOMONTH(Budget!V$1,0))))*('Export (QBO)'!$J$2:$J$2483=$A23)*('Export (QBO)'!$I$2:$I$2483))
)</f>
        <v>0</v>
      </c>
      <c r="W23" s="30" cm="1">
        <f t="array" ref="W23">(
SUM(('Export (QBO)'!$G$2:$G$2483&gt;=Budget!W$1)*('Export (QBO)'!$G$2:$G$2483&lt;=((EOMONTH(Budget!W$1,0))))*('Export (QBO)'!$J$2:$J$2483=$A23)*('Export (QBO)'!$I$2:$I$2483))
)</f>
        <v>0</v>
      </c>
      <c r="X23" s="30" cm="1">
        <f t="array" ref="X23">(
SUM(('Export (QBO)'!$G$2:$G$2483&gt;=Budget!X$1)*('Export (QBO)'!$G$2:$G$2483&lt;=((EOMONTH(Budget!X$1,0))))*('Export (QBO)'!$J$2:$J$2483=$A23)*('Export (QBO)'!$I$2:$I$2483))
)</f>
        <v>0</v>
      </c>
      <c r="Y23" s="30" cm="1">
        <f t="array" ref="Y23">(
SUM(('Export (QBO)'!$G$2:$G$2483&gt;=Budget!Y$1)*('Export (QBO)'!$G$2:$G$2483&lt;=((EOMONTH(Budget!Y$1,0))))*('Export (QBO)'!$J$2:$J$2483=$A23)*('Export (QBO)'!$I$2:$I$2483))
)</f>
        <v>0</v>
      </c>
      <c r="Z23" s="30" cm="1">
        <f t="array" ref="Z23">(
SUM(('Export (QBO)'!$G$2:$G$2483&gt;=Budget!Z$1)*('Export (QBO)'!$G$2:$G$2483&lt;=((EOMONTH(Budget!Z$1,0))))*('Export (QBO)'!$J$2:$J$2483=$A23)*('Export (QBO)'!$I$2:$I$2483))
)</f>
        <v>0</v>
      </c>
      <c r="AA23" s="30" cm="1">
        <f t="array" ref="AA23">(
SUM(('Export (QBO)'!$G$2:$G$2483&gt;=Budget!AA$1)*('Export (QBO)'!$G$2:$G$2483&lt;=((EOMONTH(Budget!AA$1,0))))*('Export (QBO)'!$J$2:$J$2483=$A23)*('Export (QBO)'!$I$2:$I$2483))
)</f>
        <v>0</v>
      </c>
      <c r="AB23" s="30" cm="1">
        <f t="array" ref="AB23">(
SUM(('Export (QBO)'!$G$2:$G$2483&gt;=Budget!AB$1)*('Export (QBO)'!$G$2:$G$2483&lt;=((EOMONTH(Budget!AB$1,0))))*('Export (QBO)'!$J$2:$J$2483=$A23)*('Export (QBO)'!$I$2:$I$2483))
)</f>
        <v>0</v>
      </c>
      <c r="AC23" s="31">
        <f>SUM(Q23:AB23)</f>
        <v>0</v>
      </c>
      <c r="AE23" s="98">
        <v>500</v>
      </c>
      <c r="AI23" s="96" t="s">
        <v>636</v>
      </c>
    </row>
    <row r="24" spans="1:35">
      <c r="A24" s="3" t="s">
        <v>378</v>
      </c>
      <c r="B24" s="3">
        <f>IFERROR((VLOOKUP(A24,'GL Review'!E:G,3,FALSE)),"")</f>
        <v>49015</v>
      </c>
      <c r="D24" s="30" cm="1">
        <f t="array" ref="D24">(
SUM(('Export (QBO)'!$G$2:$G$2483&gt;=Budget!D$1)*('Export (QBO)'!$G$2:$G$2483&lt;=((EOMONTH(Budget!D$1,0))))*('Export (QBO)'!$J$2:$J$2483=$A24)*('Export (QBO)'!$I$2:$I$2483))
)</f>
        <v>0</v>
      </c>
      <c r="E24" s="30" cm="1">
        <f t="array" ref="E24">(
SUM(('Export (QBO)'!$G$2:$G$2483&gt;=Budget!E$1)*('Export (QBO)'!$G$2:$G$2483&lt;=((EOMONTH(Budget!E$1,0))))*('Export (QBO)'!$J$2:$J$2483=$A24)*('Export (QBO)'!$I$2:$I$2483))
)</f>
        <v>0</v>
      </c>
      <c r="F24" s="30" cm="1">
        <f t="array" ref="F24">(
SUM(('Export (QBO)'!$G$2:$G$2483&gt;=Budget!F$1)*('Export (QBO)'!$G$2:$G$2483&lt;=((EOMONTH(Budget!F$1,0))))*('Export (QBO)'!$J$2:$J$2483=$A24)*('Export (QBO)'!$I$2:$I$2483))
)</f>
        <v>0</v>
      </c>
      <c r="G24" s="30" cm="1">
        <f t="array" ref="G24">(
SUM(('Export (QBO)'!$G$2:$G$2483&gt;=Budget!G$1)*('Export (QBO)'!$G$2:$G$2483&lt;=((EOMONTH(Budget!G$1,0))))*('Export (QBO)'!$J$2:$J$2483=$A24)*('Export (QBO)'!$I$2:$I$2483))
)</f>
        <v>0</v>
      </c>
      <c r="H24" s="30" cm="1">
        <f t="array" ref="H24">(
SUM(('Export (QBO)'!$G$2:$G$2483&gt;=Budget!H$1)*('Export (QBO)'!$G$2:$G$2483&lt;=((EOMONTH(Budget!H$1,0))))*('Export (QBO)'!$J$2:$J$2483=$A24)*('Export (QBO)'!$I$2:$I$2483))
)</f>
        <v>0</v>
      </c>
      <c r="I24" s="30" cm="1">
        <f t="array" ref="I24">(
SUM(('Export (QBO)'!$G$2:$G$2483&gt;=Budget!I$1)*('Export (QBO)'!$G$2:$G$2483&lt;=((EOMONTH(Budget!I$1,0))))*('Export (QBO)'!$J$2:$J$2483=$A24)*('Export (QBO)'!$I$2:$I$2483))
)</f>
        <v>0</v>
      </c>
      <c r="J24" s="30" cm="1">
        <f t="array" ref="J24">(
SUM(('Export (QBO)'!$G$2:$G$2483&gt;=Budget!J$1)*('Export (QBO)'!$G$2:$G$2483&lt;=((EOMONTH(Budget!J$1,0))))*('Export (QBO)'!$J$2:$J$2483=$A24)*('Export (QBO)'!$I$2:$I$2483))
)</f>
        <v>0</v>
      </c>
      <c r="K24" s="30" cm="1">
        <f t="array" ref="K24">(
SUM(('Export (QBO)'!$G$2:$G$2483&gt;=Budget!K$1)*('Export (QBO)'!$G$2:$G$2483&lt;=((EOMONTH(Budget!K$1,0))))*('Export (QBO)'!$J$2:$J$2483=$A24)*('Export (QBO)'!$I$2:$I$2483))
)</f>
        <v>0</v>
      </c>
      <c r="L24" s="30" cm="1">
        <f t="array" ref="L24">(
SUM(('Export (QBO)'!$G$2:$G$2483&gt;=Budget!L$1)*('Export (QBO)'!$G$2:$G$2483&lt;=((EOMONTH(Budget!L$1,0))))*('Export (QBO)'!$J$2:$J$2483=$A24)*('Export (QBO)'!$I$2:$I$2483))
)</f>
        <v>0</v>
      </c>
      <c r="M24" s="30" cm="1">
        <f t="array" ref="M24">(
SUM(('Export (QBO)'!$G$2:$G$2483&gt;=Budget!M$1)*('Export (QBO)'!$G$2:$G$2483&lt;=((EOMONTH(Budget!M$1,0))))*('Export (QBO)'!$J$2:$J$2483=$A24)*('Export (QBO)'!$I$2:$I$2483))
)</f>
        <v>0</v>
      </c>
      <c r="N24" s="30" cm="1">
        <f t="array" ref="N24">(
SUM(('Export (QBO)'!$G$2:$G$2483&gt;=Budget!N$1)*('Export (QBO)'!$G$2:$G$2483&lt;=((EOMONTH(Budget!N$1,0))))*('Export (QBO)'!$J$2:$J$2483=$A24)*('Export (QBO)'!$I$2:$I$2483))
)</f>
        <v>0</v>
      </c>
      <c r="O24" s="30" cm="1">
        <f t="array" ref="O24">(
SUM(('Export (QBO)'!$G$2:$G$2483&gt;=Budget!O$1)*('Export (QBO)'!$G$2:$G$2483&lt;=((EOMONTH(Budget!O$1,0))))*('Export (QBO)'!$J$2:$J$2483=$A24)*('Export (QBO)'!$I$2:$I$2483))
)</f>
        <v>0</v>
      </c>
      <c r="P24" s="31">
        <f>SUM(D24:O24)</f>
        <v>0</v>
      </c>
      <c r="Q24" s="104" cm="1">
        <f t="array" ref="Q24">(
SUM(('Export (QBO)'!$G$2:$G$2483&gt;=Budget!Q$1)*('Export (QBO)'!$G$2:$G$2483&lt;=((EOMONTH(Budget!Q$1,0))))*('Export (QBO)'!$J$2:$J$2483=$A24)*('Export (QBO)'!$I$2:$I$2483))
)</f>
        <v>0</v>
      </c>
      <c r="R24" s="104" cm="1">
        <f t="array" ref="R24">(
SUM(('Export (QBO)'!$G$2:$G$2483&gt;=Budget!R$1)*('Export (QBO)'!$G$2:$G$2483&lt;=((EOMONTH(Budget!R$1,0))))*('Export (QBO)'!$J$2:$J$2483=$A24)*('Export (QBO)'!$I$2:$I$2483))
)</f>
        <v>0</v>
      </c>
      <c r="S24" s="104" cm="1">
        <f t="array" ref="S24">(
SUM(('Export (QBO)'!$G$2:$G$2483&gt;=Budget!S$1)*('Export (QBO)'!$G$2:$G$2483&lt;=((EOMONTH(Budget!S$1,0))))*('Export (QBO)'!$J$2:$J$2483=$A24)*('Export (QBO)'!$I$2:$I$2483))
)</f>
        <v>0</v>
      </c>
      <c r="T24" s="104" cm="1">
        <f t="array" ref="T24">(
SUM(('Export (QBO)'!$G$2:$G$2483&gt;=Budget!T$1)*('Export (QBO)'!$G$2:$G$2483&lt;=((EOMONTH(Budget!T$1,0))))*('Export (QBO)'!$J$2:$J$2483=$A24)*('Export (QBO)'!$I$2:$I$2483))
)</f>
        <v>0</v>
      </c>
      <c r="U24" s="104" cm="1">
        <f t="array" ref="U24">(
SUM(('Export (QBO)'!$G$2:$G$2483&gt;=Budget!U$1)*('Export (QBO)'!$G$2:$G$2483&lt;=((EOMONTH(Budget!U$1,0))))*('Export (QBO)'!$J$2:$J$2483=$A24)*('Export (QBO)'!$I$2:$I$2483))
)</f>
        <v>0</v>
      </c>
      <c r="V24" s="104" cm="1">
        <f t="array" ref="V24">(
SUM(('Export (QBO)'!$G$2:$G$2483&gt;=Budget!V$1)*('Export (QBO)'!$G$2:$G$2483&lt;=((EOMONTH(Budget!V$1,0))))*('Export (QBO)'!$J$2:$J$2483=$A24)*('Export (QBO)'!$I$2:$I$2483))
)</f>
        <v>0</v>
      </c>
      <c r="W24" s="30" cm="1">
        <f t="array" ref="W24">(
SUM(('Export (QBO)'!$G$2:$G$2483&gt;=Budget!W$1)*('Export (QBO)'!$G$2:$G$2483&lt;=((EOMONTH(Budget!W$1,0))))*('Export (QBO)'!$J$2:$J$2483=$A24)*('Export (QBO)'!$I$2:$I$2483))
)</f>
        <v>0</v>
      </c>
      <c r="X24" s="30" cm="1">
        <f t="array" ref="X24">(
SUM(('Export (QBO)'!$G$2:$G$2483&gt;=Budget!X$1)*('Export (QBO)'!$G$2:$G$2483&lt;=((EOMONTH(Budget!X$1,0))))*('Export (QBO)'!$J$2:$J$2483=$A24)*('Export (QBO)'!$I$2:$I$2483))
)</f>
        <v>0</v>
      </c>
      <c r="Y24" s="30" cm="1">
        <f t="array" ref="Y24">(
SUM(('Export (QBO)'!$G$2:$G$2483&gt;=Budget!Y$1)*('Export (QBO)'!$G$2:$G$2483&lt;=((EOMONTH(Budget!Y$1,0))))*('Export (QBO)'!$J$2:$J$2483=$A24)*('Export (QBO)'!$I$2:$I$2483))
)</f>
        <v>0</v>
      </c>
      <c r="Z24" s="30" cm="1">
        <f t="array" ref="Z24">(
SUM(('Export (QBO)'!$G$2:$G$2483&gt;=Budget!Z$1)*('Export (QBO)'!$G$2:$G$2483&lt;=((EOMONTH(Budget!Z$1,0))))*('Export (QBO)'!$J$2:$J$2483=$A24)*('Export (QBO)'!$I$2:$I$2483))
)</f>
        <v>0</v>
      </c>
      <c r="AA24" s="30" cm="1">
        <f t="array" ref="AA24">(
SUM(('Export (QBO)'!$G$2:$G$2483&gt;=Budget!AA$1)*('Export (QBO)'!$G$2:$G$2483&lt;=((EOMONTH(Budget!AA$1,0))))*('Export (QBO)'!$J$2:$J$2483=$A24)*('Export (QBO)'!$I$2:$I$2483))
)</f>
        <v>0</v>
      </c>
      <c r="AB24" s="30" cm="1">
        <f t="array" ref="AB24">(
SUM(('Export (QBO)'!$G$2:$G$2483&gt;=Budget!AB$1)*('Export (QBO)'!$G$2:$G$2483&lt;=((EOMONTH(Budget!AB$1,0))))*('Export (QBO)'!$J$2:$J$2483=$A24)*('Export (QBO)'!$I$2:$I$2483))
)</f>
        <v>0</v>
      </c>
      <c r="AC24" s="31">
        <f>SUM(Q24:AB24)</f>
        <v>0</v>
      </c>
    </row>
    <row r="25" spans="1:35" ht="17" thickBot="1">
      <c r="A25" s="32"/>
      <c r="B25" s="3" t="str">
        <f>IFERROR((VLOOKUP(A25,'GL Review'!E:G,3,FALSE)),"")</f>
        <v/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1"/>
    </row>
    <row r="26" spans="1:35">
      <c r="A26" s="33" t="s">
        <v>401</v>
      </c>
      <c r="B26" s="3" t="str">
        <f>IFERROR((VLOOKUP(A26,'GL Review'!E:G,3,FALSE)),"")</f>
        <v/>
      </c>
      <c r="D26" s="34">
        <f t="shared" ref="D26:O26" si="7">SUM(D22:D25)</f>
        <v>0</v>
      </c>
      <c r="E26" s="34">
        <f t="shared" si="7"/>
        <v>0</v>
      </c>
      <c r="F26" s="34">
        <f t="shared" si="7"/>
        <v>0</v>
      </c>
      <c r="G26" s="34">
        <f t="shared" si="7"/>
        <v>0</v>
      </c>
      <c r="H26" s="34">
        <f t="shared" si="7"/>
        <v>0</v>
      </c>
      <c r="I26" s="34">
        <f t="shared" si="7"/>
        <v>0</v>
      </c>
      <c r="J26" s="34">
        <f t="shared" si="7"/>
        <v>0</v>
      </c>
      <c r="K26" s="34">
        <f t="shared" si="7"/>
        <v>0</v>
      </c>
      <c r="L26" s="34">
        <f t="shared" si="7"/>
        <v>0</v>
      </c>
      <c r="M26" s="34">
        <f t="shared" si="7"/>
        <v>0</v>
      </c>
      <c r="N26" s="34">
        <f t="shared" si="7"/>
        <v>0</v>
      </c>
      <c r="O26" s="34">
        <f t="shared" si="7"/>
        <v>0</v>
      </c>
      <c r="P26" s="35">
        <f>SUM(D26:O26)</f>
        <v>0</v>
      </c>
      <c r="Q26" s="34">
        <f t="shared" ref="Q26:AB26" si="8">SUM(Q22:Q25)</f>
        <v>0</v>
      </c>
      <c r="R26" s="34">
        <f t="shared" si="8"/>
        <v>0</v>
      </c>
      <c r="S26" s="34">
        <f t="shared" si="8"/>
        <v>0</v>
      </c>
      <c r="T26" s="34">
        <f t="shared" si="8"/>
        <v>0</v>
      </c>
      <c r="U26" s="34">
        <f t="shared" si="8"/>
        <v>0</v>
      </c>
      <c r="V26" s="34">
        <f t="shared" si="8"/>
        <v>0</v>
      </c>
      <c r="W26" s="34">
        <f t="shared" si="8"/>
        <v>0</v>
      </c>
      <c r="X26" s="34">
        <f t="shared" si="8"/>
        <v>0</v>
      </c>
      <c r="Y26" s="34">
        <f t="shared" si="8"/>
        <v>0</v>
      </c>
      <c r="Z26" s="34">
        <f t="shared" si="8"/>
        <v>0</v>
      </c>
      <c r="AA26" s="34">
        <f t="shared" si="8"/>
        <v>0</v>
      </c>
      <c r="AB26" s="34">
        <f t="shared" si="8"/>
        <v>0</v>
      </c>
      <c r="AC26" s="35">
        <f>SUM(Q26:AB26)</f>
        <v>0</v>
      </c>
      <c r="AE26" s="34"/>
      <c r="AG26" s="64"/>
    </row>
    <row r="27" spans="1:35">
      <c r="A27" s="33"/>
      <c r="B27" s="3" t="str">
        <f>IFERROR((VLOOKUP(A27,'GL Review'!E:G,3,FALSE)),"")</f>
        <v/>
      </c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60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60"/>
      <c r="AE27" s="36"/>
      <c r="AG27" s="65"/>
    </row>
    <row r="28" spans="1:35">
      <c r="A28" s="33"/>
      <c r="B28" s="3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60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60"/>
      <c r="AE28" s="36"/>
      <c r="AG28" s="65"/>
    </row>
    <row r="29" spans="1:35">
      <c r="A29" s="85" t="s">
        <v>622</v>
      </c>
      <c r="B29" s="86"/>
      <c r="C29" s="87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>
        <f>Q14+Q19+Q26</f>
        <v>52085.51</v>
      </c>
      <c r="R29" s="88">
        <f t="shared" ref="R29:AB29" si="9">R14+R19+R26</f>
        <v>290274.52999999997</v>
      </c>
      <c r="S29" s="88">
        <f t="shared" si="9"/>
        <v>53275.8</v>
      </c>
      <c r="T29" s="88">
        <f t="shared" si="9"/>
        <v>114990.40999999999</v>
      </c>
      <c r="U29" s="88">
        <f t="shared" si="9"/>
        <v>64297.33</v>
      </c>
      <c r="V29" s="88">
        <f t="shared" si="9"/>
        <v>79518.98000000001</v>
      </c>
      <c r="W29" s="88">
        <f t="shared" si="9"/>
        <v>0</v>
      </c>
      <c r="X29" s="88">
        <f t="shared" si="9"/>
        <v>0</v>
      </c>
      <c r="Y29" s="88">
        <f t="shared" si="9"/>
        <v>0</v>
      </c>
      <c r="Z29" s="88">
        <f t="shared" si="9"/>
        <v>0</v>
      </c>
      <c r="AA29" s="88">
        <f t="shared" si="9"/>
        <v>0</v>
      </c>
      <c r="AB29" s="88">
        <f t="shared" si="9"/>
        <v>0</v>
      </c>
      <c r="AC29" s="88">
        <f>SUM(Q29:AB29)</f>
        <v>654442.55999999994</v>
      </c>
      <c r="AD29" s="87"/>
      <c r="AE29" s="88"/>
      <c r="AF29" s="87"/>
      <c r="AG29" s="89"/>
    </row>
    <row r="30" spans="1:35">
      <c r="A30" s="33"/>
      <c r="B30" s="3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60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60"/>
      <c r="AE30" s="36"/>
      <c r="AG30" s="65"/>
    </row>
    <row r="31" spans="1:35">
      <c r="A31" s="33"/>
      <c r="B31" s="3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60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60"/>
      <c r="AE31" s="36"/>
      <c r="AG31" s="65"/>
    </row>
    <row r="32" spans="1:35">
      <c r="A32" s="2" t="s">
        <v>841</v>
      </c>
      <c r="B32" s="3" t="str">
        <f>IFERROR((VLOOKUP(A32,'GL Review'!E:G,3,FALSE)),"")</f>
        <v/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8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8"/>
    </row>
    <row r="33" spans="1:35">
      <c r="A33" s="107" t="s">
        <v>372</v>
      </c>
      <c r="B33" s="3">
        <f>IFERROR((VLOOKUP(A33,'GL Review'!E:G,3,FALSE)),"")</f>
        <v>51335</v>
      </c>
      <c r="D33" s="44" cm="1">
        <f t="array" ref="D33">-(
SUM(('Export (QBO)'!$G$2:$G$2483&gt;=Budget!D$1)*('Export (QBO)'!$G$2:$G$2483&lt;=((EOMONTH(Budget!D$1,0))))*('Export (QBO)'!$J$2:$J$2483=$A33)*('Export (QBO)'!$I$2:$I$2483))
)</f>
        <v>0</v>
      </c>
      <c r="E33" s="44" cm="1">
        <f t="array" ref="E33">-(
SUM(('Export (QBO)'!$G$2:$G$2483&gt;=Budget!E$1)*('Export (QBO)'!$G$2:$G$2483&lt;=((EOMONTH(Budget!E$1,0))))*('Export (QBO)'!$J$2:$J$2483=$A33)*('Export (QBO)'!$I$2:$I$2483))
)</f>
        <v>0</v>
      </c>
      <c r="F33" s="44" cm="1">
        <f t="array" ref="F33">-(
SUM(('Export (QBO)'!$G$2:$G$2483&gt;=Budget!F$1)*('Export (QBO)'!$G$2:$G$2483&lt;=((EOMONTH(Budget!F$1,0))))*('Export (QBO)'!$J$2:$J$2483=$A33)*('Export (QBO)'!$I$2:$I$2483))
)</f>
        <v>0</v>
      </c>
      <c r="G33" s="44" cm="1">
        <f t="array" ref="G33">-(
SUM(('Export (QBO)'!$G$2:$G$2483&gt;=Budget!G$1)*('Export (QBO)'!$G$2:$G$2483&lt;=((EOMONTH(Budget!G$1,0))))*('Export (QBO)'!$J$2:$J$2483=$A33)*('Export (QBO)'!$I$2:$I$2483))
)</f>
        <v>0</v>
      </c>
      <c r="H33" s="44" cm="1">
        <f t="array" ref="H33">-(
SUM(('Export (QBO)'!$G$2:$G$2483&gt;=Budget!H$1)*('Export (QBO)'!$G$2:$G$2483&lt;=((EOMONTH(Budget!H$1,0))))*('Export (QBO)'!$J$2:$J$2483=$A33)*('Export (QBO)'!$I$2:$I$2483))
)</f>
        <v>0</v>
      </c>
      <c r="I33" s="44" cm="1">
        <f t="array" ref="I33">-(
SUM(('Export (QBO)'!$G$2:$G$2483&gt;=Budget!I$1)*('Export (QBO)'!$G$2:$G$2483&lt;=((EOMONTH(Budget!I$1,0))))*('Export (QBO)'!$J$2:$J$2483=$A33)*('Export (QBO)'!$I$2:$I$2483))
)</f>
        <v>0</v>
      </c>
      <c r="J33" s="44" cm="1">
        <f t="array" ref="J33">-(
SUM(('Export (QBO)'!$G$2:$G$2483&gt;=Budget!J$1)*('Export (QBO)'!$G$2:$G$2483&lt;=((EOMONTH(Budget!J$1,0))))*('Export (QBO)'!$J$2:$J$2483=$A33)*('Export (QBO)'!$I$2:$I$2483))
)</f>
        <v>0</v>
      </c>
      <c r="K33" s="44" cm="1">
        <f t="array" ref="K33">-(
SUM(('Export (QBO)'!$G$2:$G$2483&gt;=Budget!K$1)*('Export (QBO)'!$G$2:$G$2483&lt;=((EOMONTH(Budget!K$1,0))))*('Export (QBO)'!$J$2:$J$2483=$A33)*('Export (QBO)'!$I$2:$I$2483))
)</f>
        <v>0</v>
      </c>
      <c r="L33" s="44" cm="1">
        <f t="array" ref="L33">-(
SUM(('Export (QBO)'!$G$2:$G$2483&gt;=Budget!L$1)*('Export (QBO)'!$G$2:$G$2483&lt;=((EOMONTH(Budget!L$1,0))))*('Export (QBO)'!$J$2:$J$2483=$A33)*('Export (QBO)'!$I$2:$I$2483))
)</f>
        <v>0</v>
      </c>
      <c r="M33" s="44" cm="1">
        <f t="array" ref="M33">-(
SUM(('Export (QBO)'!$G$2:$G$2483&gt;=Budget!M$1)*('Export (QBO)'!$G$2:$G$2483&lt;=((EOMONTH(Budget!M$1,0))))*('Export (QBO)'!$J$2:$J$2483=$A33)*('Export (QBO)'!$I$2:$I$2483))
)</f>
        <v>0</v>
      </c>
      <c r="N33" s="44" cm="1">
        <f t="array" ref="N33">-(
SUM(('Export (QBO)'!$G$2:$G$2483&gt;=Budget!N$1)*('Export (QBO)'!$G$2:$G$2483&lt;=((EOMONTH(Budget!N$1,0))))*('Export (QBO)'!$J$2:$J$2483=$A33)*('Export (QBO)'!$I$2:$I$2483))
)</f>
        <v>0</v>
      </c>
      <c r="O33" s="44" cm="1">
        <f t="array" ref="O33">-(
SUM(('Export (QBO)'!$G$2:$G$2483&gt;=Budget!O$1)*('Export (QBO)'!$G$2:$G$2483&lt;=((EOMONTH(Budget!O$1,0))))*('Export (QBO)'!$J$2:$J$2483=$A33)*('Export (QBO)'!$I$2:$I$2483))
)</f>
        <v>0</v>
      </c>
      <c r="P33" s="43">
        <f>SUM(D33:O33)</f>
        <v>0</v>
      </c>
      <c r="Q33" s="30" cm="1">
        <f t="array" ref="Q33">(
SUM(('Export (QBO)'!$G$2:$G$2483&gt;=Budget!Q$1)*('Export (QBO)'!$G$2:$G$2483&lt;=((EOMONTH(Budget!Q$1,0))))*('Export (QBO)'!$J$2:$J$2483=$A33)*('Export (QBO)'!$I$2:$I$2483))
)</f>
        <v>13886.86</v>
      </c>
      <c r="R33" s="30" cm="1">
        <f t="array" ref="R33">(
SUM(('Export (QBO)'!$G$2:$G$2483&gt;=Budget!R$1)*('Export (QBO)'!$G$2:$G$2483&lt;=((EOMONTH(Budget!R$1,0))))*('Export (QBO)'!$J$2:$J$2483=$A33)*('Export (QBO)'!$I$2:$I$2483))
)</f>
        <v>18420.989999999991</v>
      </c>
      <c r="S33" s="30" cm="1">
        <f t="array" ref="S33">(
SUM(('Export (QBO)'!$G$2:$G$2483&gt;=Budget!S$1)*('Export (QBO)'!$G$2:$G$2483&lt;=((EOMONTH(Budget!S$1,0))))*('Export (QBO)'!$J$2:$J$2483=$A33)*('Export (QBO)'!$I$2:$I$2483))
)</f>
        <v>27076.51</v>
      </c>
      <c r="T33" s="30" cm="1">
        <f t="array" ref="T33">(
SUM(('Export (QBO)'!$G$2:$G$2483&gt;=Budget!T$1)*('Export (QBO)'!$G$2:$G$2483&lt;=((EOMONTH(Budget!T$1,0))))*('Export (QBO)'!$J$2:$J$2483=$A33)*('Export (QBO)'!$I$2:$I$2483))
)</f>
        <v>36462.819999999992</v>
      </c>
      <c r="U33" s="30" cm="1">
        <f t="array" ref="U33">(
SUM(('Export (QBO)'!$G$2:$G$2483&gt;=Budget!U$1)*('Export (QBO)'!$G$2:$G$2483&lt;=((EOMONTH(Budget!U$1,0))))*('Export (QBO)'!$J$2:$J$2483=$A33)*('Export (QBO)'!$I$2:$I$2483))
)</f>
        <v>28031.760000000002</v>
      </c>
      <c r="V33" s="30" cm="1">
        <f t="array" ref="V33">(
SUM(('Export (QBO)'!$G$2:$G$2483&gt;=Budget!V$1)*('Export (QBO)'!$G$2:$G$2483&lt;=((EOMONTH(Budget!V$1,0))))*('Export (QBO)'!$J$2:$J$2483=$A33)*('Export (QBO)'!$I$2:$I$2483))
)</f>
        <v>163.51</v>
      </c>
      <c r="W33" s="30" cm="1">
        <f t="array" ref="W33">(
SUM(('Export (QBO)'!$G$2:$G$2483&gt;=Budget!W$1)*('Export (QBO)'!$G$2:$G$2483&lt;=((EOMONTH(Budget!W$1,0))))*('Export (QBO)'!$J$2:$J$2483=$A33)*('Export (QBO)'!$I$2:$I$2483))
)</f>
        <v>0</v>
      </c>
      <c r="X33" s="30" cm="1">
        <f t="array" ref="X33">(
SUM(('Export (QBO)'!$G$2:$G$2483&gt;=Budget!X$1)*('Export (QBO)'!$G$2:$G$2483&lt;=((EOMONTH(Budget!X$1,0))))*('Export (QBO)'!$J$2:$J$2483=$A33)*('Export (QBO)'!$I$2:$I$2483))
)</f>
        <v>0</v>
      </c>
      <c r="Y33" s="30" cm="1">
        <f t="array" ref="Y33">(
SUM(('Export (QBO)'!$G$2:$G$2483&gt;=Budget!Y$1)*('Export (QBO)'!$G$2:$G$2483&lt;=((EOMONTH(Budget!Y$1,0))))*('Export (QBO)'!$J$2:$J$2483=$A33)*('Export (QBO)'!$I$2:$I$2483))
)</f>
        <v>0</v>
      </c>
      <c r="Z33" s="30" cm="1">
        <f t="array" ref="Z33">(
SUM(('Export (QBO)'!$G$2:$G$2483&gt;=Budget!Z$1)*('Export (QBO)'!$G$2:$G$2483&lt;=((EOMONTH(Budget!Z$1,0))))*('Export (QBO)'!$J$2:$J$2483=$A33)*('Export (QBO)'!$I$2:$I$2483))
)</f>
        <v>0</v>
      </c>
      <c r="AA33" s="30" cm="1">
        <f t="array" ref="AA33">(
SUM(('Export (QBO)'!$G$2:$G$2483&gt;=Budget!AA$1)*('Export (QBO)'!$G$2:$G$2483&lt;=((EOMONTH(Budget!AA$1,0))))*('Export (QBO)'!$J$2:$J$2483=$A33)*('Export (QBO)'!$I$2:$I$2483))
)</f>
        <v>0</v>
      </c>
      <c r="AB33" s="30" cm="1">
        <f t="array" ref="AB33">(
SUM(('Export (QBO)'!$G$2:$G$2483&gt;=Budget!AB$1)*('Export (QBO)'!$G$2:$G$2483&lt;=((EOMONTH(Budget!AB$1,0))))*('Export (QBO)'!$J$2:$J$2483=$A33)*('Export (QBO)'!$I$2:$I$2483))
)</f>
        <v>0</v>
      </c>
      <c r="AC33" s="43">
        <f>SUM(Q33:AB33)</f>
        <v>124042.44999999997</v>
      </c>
      <c r="AI33" s="108" t="s">
        <v>843</v>
      </c>
    </row>
    <row r="34" spans="1:35">
      <c r="A34" s="107" t="s">
        <v>371</v>
      </c>
      <c r="B34" s="3">
        <f>IFERROR((VLOOKUP(A34,'GL Review'!E:G,3,FALSE)),"")</f>
        <v>51320</v>
      </c>
      <c r="D34" s="30" cm="1">
        <f t="array" ref="D34">-(
SUM(('Export (QBO)'!$G$2:$G$2483&gt;=Budget!D$1)*('Export (QBO)'!$G$2:$G$2483&lt;=((EOMONTH(Budget!D$1,0))))*('Export (QBO)'!$J$2:$J$2483=$A34)*('Export (QBO)'!$I$2:$I$2483))
)</f>
        <v>0</v>
      </c>
      <c r="E34" s="30" cm="1">
        <f t="array" ref="E34">-(
SUM(('Export (QBO)'!$G$2:$G$2483&gt;=Budget!E$1)*('Export (QBO)'!$G$2:$G$2483&lt;=((EOMONTH(Budget!E$1,0))))*('Export (QBO)'!$J$2:$J$2483=$A34)*('Export (QBO)'!$I$2:$I$2483))
)</f>
        <v>0</v>
      </c>
      <c r="F34" s="30" cm="1">
        <f t="array" ref="F34">-(
SUM(('Export (QBO)'!$G$2:$G$2483&gt;=Budget!F$1)*('Export (QBO)'!$G$2:$G$2483&lt;=((EOMONTH(Budget!F$1,0))))*('Export (QBO)'!$J$2:$J$2483=$A34)*('Export (QBO)'!$I$2:$I$2483))
)</f>
        <v>0</v>
      </c>
      <c r="G34" s="30" cm="1">
        <f t="array" ref="G34">-(
SUM(('Export (QBO)'!$G$2:$G$2483&gt;=Budget!G$1)*('Export (QBO)'!$G$2:$G$2483&lt;=((EOMONTH(Budget!G$1,0))))*('Export (QBO)'!$J$2:$J$2483=$A34)*('Export (QBO)'!$I$2:$I$2483))
)</f>
        <v>0</v>
      </c>
      <c r="H34" s="30" cm="1">
        <f t="array" ref="H34">-(
SUM(('Export (QBO)'!$G$2:$G$2483&gt;=Budget!H$1)*('Export (QBO)'!$G$2:$G$2483&lt;=((EOMONTH(Budget!H$1,0))))*('Export (QBO)'!$J$2:$J$2483=$A34)*('Export (QBO)'!$I$2:$I$2483))
)</f>
        <v>0</v>
      </c>
      <c r="I34" s="30" cm="1">
        <f t="array" ref="I34">-(
SUM(('Export (QBO)'!$G$2:$G$2483&gt;=Budget!I$1)*('Export (QBO)'!$G$2:$G$2483&lt;=((EOMONTH(Budget!I$1,0))))*('Export (QBO)'!$J$2:$J$2483=$A34)*('Export (QBO)'!$I$2:$I$2483))
)</f>
        <v>0</v>
      </c>
      <c r="J34" s="30" cm="1">
        <f t="array" ref="J34">-(
SUM(('Export (QBO)'!$G$2:$G$2483&gt;=Budget!J$1)*('Export (QBO)'!$G$2:$G$2483&lt;=((EOMONTH(Budget!J$1,0))))*('Export (QBO)'!$J$2:$J$2483=$A34)*('Export (QBO)'!$I$2:$I$2483))
)</f>
        <v>0</v>
      </c>
      <c r="K34" s="30" cm="1">
        <f t="array" ref="K34">-(
SUM(('Export (QBO)'!$G$2:$G$2483&gt;=Budget!K$1)*('Export (QBO)'!$G$2:$G$2483&lt;=((EOMONTH(Budget!K$1,0))))*('Export (QBO)'!$J$2:$J$2483=$A34)*('Export (QBO)'!$I$2:$I$2483))
)</f>
        <v>0</v>
      </c>
      <c r="L34" s="30" cm="1">
        <f t="array" ref="L34">-(
SUM(('Export (QBO)'!$G$2:$G$2483&gt;=Budget!L$1)*('Export (QBO)'!$G$2:$G$2483&lt;=((EOMONTH(Budget!L$1,0))))*('Export (QBO)'!$J$2:$J$2483=$A34)*('Export (QBO)'!$I$2:$I$2483))
)</f>
        <v>0</v>
      </c>
      <c r="M34" s="30" cm="1">
        <f t="array" ref="M34">-(
SUM(('Export (QBO)'!$G$2:$G$2483&gt;=Budget!M$1)*('Export (QBO)'!$G$2:$G$2483&lt;=((EOMONTH(Budget!M$1,0))))*('Export (QBO)'!$J$2:$J$2483=$A34)*('Export (QBO)'!$I$2:$I$2483))
)</f>
        <v>0</v>
      </c>
      <c r="N34" s="30" cm="1">
        <f t="array" ref="N34">-(
SUM(('Export (QBO)'!$G$2:$G$2483&gt;=Budget!N$1)*('Export (QBO)'!$G$2:$G$2483&lt;=((EOMONTH(Budget!N$1,0))))*('Export (QBO)'!$J$2:$J$2483=$A34)*('Export (QBO)'!$I$2:$I$2483))
)</f>
        <v>0</v>
      </c>
      <c r="O34" s="30" cm="1">
        <f t="array" ref="O34">-(
SUM(('Export (QBO)'!$G$2:$G$2483&gt;=Budget!O$1)*('Export (QBO)'!$G$2:$G$2483&lt;=((EOMONTH(Budget!O$1,0))))*('Export (QBO)'!$J$2:$J$2483=$A34)*('Export (QBO)'!$I$2:$I$2483))
)</f>
        <v>0</v>
      </c>
      <c r="P34" s="31">
        <f>SUM(D34:O34)</f>
        <v>0</v>
      </c>
      <c r="Q34" s="30" cm="1">
        <f t="array" ref="Q34">(
SUM(('Export (QBO)'!$G$2:$G$2483&gt;=Budget!Q$1)*('Export (QBO)'!$G$2:$G$2483&lt;=((EOMONTH(Budget!Q$1,0))))*('Export (QBO)'!$J$2:$J$2483=$A34)*('Export (QBO)'!$I$2:$I$2483))
)</f>
        <v>101737.8</v>
      </c>
      <c r="R34" s="30" cm="1">
        <f t="array" ref="R34">(
SUM(('Export (QBO)'!$G$2:$G$2483&gt;=Budget!R$1)*('Export (QBO)'!$G$2:$G$2483&lt;=((EOMONTH(Budget!R$1,0))))*('Export (QBO)'!$J$2:$J$2483=$A34)*('Export (QBO)'!$I$2:$I$2483))
)</f>
        <v>136899.4</v>
      </c>
      <c r="S34" s="30" cm="1">
        <f t="array" ref="S34">(
SUM(('Export (QBO)'!$G$2:$G$2483&gt;=Budget!S$1)*('Export (QBO)'!$G$2:$G$2483&lt;=((EOMONTH(Budget!S$1,0))))*('Export (QBO)'!$J$2:$J$2483=$A34)*('Export (QBO)'!$I$2:$I$2483))
)</f>
        <v>74534.59</v>
      </c>
      <c r="T34" s="30" cm="1">
        <f t="array" ref="T34">(
SUM(('Export (QBO)'!$G$2:$G$2483&gt;=Budget!T$1)*('Export (QBO)'!$G$2:$G$2483&lt;=((EOMONTH(Budget!T$1,0))))*('Export (QBO)'!$J$2:$J$2483=$A34)*('Export (QBO)'!$I$2:$I$2483))
)</f>
        <v>56122.36</v>
      </c>
      <c r="U34" s="30" cm="1">
        <f t="array" ref="U34">(
SUM(('Export (QBO)'!$G$2:$G$2483&gt;=Budget!U$1)*('Export (QBO)'!$G$2:$G$2483&lt;=((EOMONTH(Budget!U$1,0))))*('Export (QBO)'!$J$2:$J$2483=$A34)*('Export (QBO)'!$I$2:$I$2483))
)</f>
        <v>46086.93</v>
      </c>
      <c r="V34" s="30" cm="1">
        <f t="array" ref="V34">(
SUM(('Export (QBO)'!$G$2:$G$2483&gt;=Budget!V$1)*('Export (QBO)'!$G$2:$G$2483&lt;=((EOMONTH(Budget!V$1,0))))*('Export (QBO)'!$J$2:$J$2483=$A34)*('Export (QBO)'!$I$2:$I$2483))
)</f>
        <v>5282.6</v>
      </c>
      <c r="W34" s="30" cm="1">
        <f t="array" ref="W34">(
SUM(('Export (QBO)'!$G$2:$G$2483&gt;=Budget!W$1)*('Export (QBO)'!$G$2:$G$2483&lt;=((EOMONTH(Budget!W$1,0))))*('Export (QBO)'!$J$2:$J$2483=$A34)*('Export (QBO)'!$I$2:$I$2483))
)</f>
        <v>0</v>
      </c>
      <c r="X34" s="30" cm="1">
        <f t="array" ref="X34">(
SUM(('Export (QBO)'!$G$2:$G$2483&gt;=Budget!X$1)*('Export (QBO)'!$G$2:$G$2483&lt;=((EOMONTH(Budget!X$1,0))))*('Export (QBO)'!$J$2:$J$2483=$A34)*('Export (QBO)'!$I$2:$I$2483))
)</f>
        <v>0</v>
      </c>
      <c r="Y34" s="30" cm="1">
        <f t="array" ref="Y34">(
SUM(('Export (QBO)'!$G$2:$G$2483&gt;=Budget!Y$1)*('Export (QBO)'!$G$2:$G$2483&lt;=((EOMONTH(Budget!Y$1,0))))*('Export (QBO)'!$J$2:$J$2483=$A34)*('Export (QBO)'!$I$2:$I$2483))
)</f>
        <v>0</v>
      </c>
      <c r="Z34" s="30" cm="1">
        <f t="array" ref="Z34">(
SUM(('Export (QBO)'!$G$2:$G$2483&gt;=Budget!Z$1)*('Export (QBO)'!$G$2:$G$2483&lt;=((EOMONTH(Budget!Z$1,0))))*('Export (QBO)'!$J$2:$J$2483=$A34)*('Export (QBO)'!$I$2:$I$2483))
)</f>
        <v>0</v>
      </c>
      <c r="AA34" s="30" cm="1">
        <f t="array" ref="AA34">(
SUM(('Export (QBO)'!$G$2:$G$2483&gt;=Budget!AA$1)*('Export (QBO)'!$G$2:$G$2483&lt;=((EOMONTH(Budget!AA$1,0))))*('Export (QBO)'!$J$2:$J$2483=$A34)*('Export (QBO)'!$I$2:$I$2483))
)</f>
        <v>0</v>
      </c>
      <c r="AB34" s="30" cm="1">
        <f t="array" ref="AB34">(
SUM(('Export (QBO)'!$G$2:$G$2483&gt;=Budget!AB$1)*('Export (QBO)'!$G$2:$G$2483&lt;=((EOMONTH(Budget!AB$1,0))))*('Export (QBO)'!$J$2:$J$2483=$A34)*('Export (QBO)'!$I$2:$I$2483))
)</f>
        <v>0</v>
      </c>
      <c r="AC34" s="31">
        <f>SUM(Q34:AB34)</f>
        <v>420663.68</v>
      </c>
      <c r="AI34" s="108" t="s">
        <v>843</v>
      </c>
    </row>
    <row r="35" spans="1:35">
      <c r="A35" s="107" t="s">
        <v>380</v>
      </c>
      <c r="B35" s="3">
        <f>IFERROR((VLOOKUP(A35,'GL Review'!E:G,3,FALSE)),"")</f>
        <v>51315</v>
      </c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31">
        <f>SUM(D35:O35)</f>
        <v>0</v>
      </c>
      <c r="Q35" s="30" cm="1">
        <f t="array" ref="Q35">(
SUM(('Export (QBO)'!$G$2:$G$2483&gt;=Budget!Q$1)*('Export (QBO)'!$G$2:$G$2483&lt;=((EOMONTH(Budget!Q$1,0))))*('Export (QBO)'!$J$2:$J$2483=$A35)*('Export (QBO)'!$I$2:$I$2483))
)</f>
        <v>424.95</v>
      </c>
      <c r="R35" s="30" cm="1">
        <f t="array" ref="R35">(
SUM(('Export (QBO)'!$G$2:$G$2483&gt;=Budget!R$1)*('Export (QBO)'!$G$2:$G$2483&lt;=((EOMONTH(Budget!R$1,0))))*('Export (QBO)'!$J$2:$J$2483=$A35)*('Export (QBO)'!$I$2:$I$2483))
)</f>
        <v>80</v>
      </c>
      <c r="S35" s="30" cm="1">
        <f t="array" ref="S35">(
SUM(('Export (QBO)'!$G$2:$G$2483&gt;=Budget!S$1)*('Export (QBO)'!$G$2:$G$2483&lt;=((EOMONTH(Budget!S$1,0))))*('Export (QBO)'!$J$2:$J$2483=$A35)*('Export (QBO)'!$I$2:$I$2483))
)</f>
        <v>0</v>
      </c>
      <c r="T35" s="30" cm="1">
        <f t="array" ref="T35">(
SUM(('Export (QBO)'!$G$2:$G$2483&gt;=Budget!T$1)*('Export (QBO)'!$G$2:$G$2483&lt;=((EOMONTH(Budget!T$1,0))))*('Export (QBO)'!$J$2:$J$2483=$A35)*('Export (QBO)'!$I$2:$I$2483))
)</f>
        <v>288</v>
      </c>
      <c r="U35" s="30" cm="1">
        <f t="array" ref="U35">(
SUM(('Export (QBO)'!$G$2:$G$2483&gt;=Budget!U$1)*('Export (QBO)'!$G$2:$G$2483&lt;=((EOMONTH(Budget!U$1,0))))*('Export (QBO)'!$J$2:$J$2483=$A35)*('Export (QBO)'!$I$2:$I$2483))
)</f>
        <v>10887.13</v>
      </c>
      <c r="V35" s="30" cm="1">
        <f t="array" ref="V35">(
SUM(('Export (QBO)'!$G$2:$G$2483&gt;=Budget!V$1)*('Export (QBO)'!$G$2:$G$2483&lt;=((EOMONTH(Budget!V$1,0))))*('Export (QBO)'!$J$2:$J$2483=$A35)*('Export (QBO)'!$I$2:$I$2483))
)</f>
        <v>0</v>
      </c>
      <c r="W35" s="30" cm="1">
        <f t="array" ref="W35">(
SUM(('Export (QBO)'!$G$2:$G$2483&gt;=Budget!W$1)*('Export (QBO)'!$G$2:$G$2483&lt;=((EOMONTH(Budget!W$1,0))))*('Export (QBO)'!$J$2:$J$2483=$A35)*('Export (QBO)'!$I$2:$I$2483))
)</f>
        <v>0</v>
      </c>
      <c r="X35" s="30" cm="1">
        <f t="array" ref="X35">(
SUM(('Export (QBO)'!$G$2:$G$2483&gt;=Budget!X$1)*('Export (QBO)'!$G$2:$G$2483&lt;=((EOMONTH(Budget!X$1,0))))*('Export (QBO)'!$J$2:$J$2483=$A35)*('Export (QBO)'!$I$2:$I$2483))
)</f>
        <v>0</v>
      </c>
      <c r="Y35" s="30" cm="1">
        <f t="array" ref="Y35">(
SUM(('Export (QBO)'!$G$2:$G$2483&gt;=Budget!Y$1)*('Export (QBO)'!$G$2:$G$2483&lt;=((EOMONTH(Budget!Y$1,0))))*('Export (QBO)'!$J$2:$J$2483=$A35)*('Export (QBO)'!$I$2:$I$2483))
)</f>
        <v>0</v>
      </c>
      <c r="Z35" s="30" cm="1">
        <f t="array" ref="Z35">(
SUM(('Export (QBO)'!$G$2:$G$2483&gt;=Budget!Z$1)*('Export (QBO)'!$G$2:$G$2483&lt;=((EOMONTH(Budget!Z$1,0))))*('Export (QBO)'!$J$2:$J$2483=$A35)*('Export (QBO)'!$I$2:$I$2483))
)</f>
        <v>0</v>
      </c>
      <c r="AA35" s="30" cm="1">
        <f t="array" ref="AA35">(
SUM(('Export (QBO)'!$G$2:$G$2483&gt;=Budget!AA$1)*('Export (QBO)'!$G$2:$G$2483&lt;=((EOMONTH(Budget!AA$1,0))))*('Export (QBO)'!$J$2:$J$2483=$A35)*('Export (QBO)'!$I$2:$I$2483))
)</f>
        <v>0</v>
      </c>
      <c r="AB35" s="30" cm="1">
        <f t="array" ref="AB35">(
SUM(('Export (QBO)'!$G$2:$G$2483&gt;=Budget!AB$1)*('Export (QBO)'!$G$2:$G$2483&lt;=((EOMONTH(Budget!AB$1,0))))*('Export (QBO)'!$J$2:$J$2483=$A35)*('Export (QBO)'!$I$2:$I$2483))
)</f>
        <v>0</v>
      </c>
      <c r="AC35" s="43">
        <f>SUM(Q35:AB35)</f>
        <v>11680.08</v>
      </c>
      <c r="AI35" s="108" t="s">
        <v>843</v>
      </c>
    </row>
    <row r="36" spans="1:35" ht="17" thickBot="1">
      <c r="A36" s="3"/>
      <c r="B36" s="3" t="str">
        <f>IFERROR((VLOOKUP(A36,'GL Review'!E:G,3,FALSE)),"")</f>
        <v/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1"/>
    </row>
    <row r="37" spans="1:35">
      <c r="A37" s="33" t="s">
        <v>840</v>
      </c>
      <c r="B37" s="3" t="str">
        <f>IFERROR((VLOOKUP(A37,'GL Review'!E:G,3,FALSE)),"")</f>
        <v/>
      </c>
      <c r="D37" s="34">
        <f t="shared" ref="D37:O37" si="10">SUM(D32:D36)</f>
        <v>0</v>
      </c>
      <c r="E37" s="34">
        <f t="shared" si="10"/>
        <v>0</v>
      </c>
      <c r="F37" s="34">
        <f t="shared" si="10"/>
        <v>0</v>
      </c>
      <c r="G37" s="34">
        <f t="shared" si="10"/>
        <v>0</v>
      </c>
      <c r="H37" s="34">
        <f t="shared" si="10"/>
        <v>0</v>
      </c>
      <c r="I37" s="34">
        <f t="shared" si="10"/>
        <v>0</v>
      </c>
      <c r="J37" s="34">
        <f t="shared" si="10"/>
        <v>0</v>
      </c>
      <c r="K37" s="34">
        <f t="shared" si="10"/>
        <v>0</v>
      </c>
      <c r="L37" s="34">
        <f t="shared" si="10"/>
        <v>0</v>
      </c>
      <c r="M37" s="34">
        <f t="shared" si="10"/>
        <v>0</v>
      </c>
      <c r="N37" s="34">
        <f t="shared" si="10"/>
        <v>0</v>
      </c>
      <c r="O37" s="34">
        <f t="shared" si="10"/>
        <v>0</v>
      </c>
      <c r="P37" s="35">
        <f>SUM(D37:O37)</f>
        <v>0</v>
      </c>
      <c r="Q37" s="34">
        <f t="shared" ref="Q37:AB37" si="11">SUM(Q32:Q36)</f>
        <v>116049.61</v>
      </c>
      <c r="R37" s="34">
        <f t="shared" si="11"/>
        <v>155400.38999999998</v>
      </c>
      <c r="S37" s="34">
        <f t="shared" si="11"/>
        <v>101611.09999999999</v>
      </c>
      <c r="T37" s="34">
        <f t="shared" si="11"/>
        <v>92873.18</v>
      </c>
      <c r="U37" s="34">
        <f t="shared" si="11"/>
        <v>85005.82</v>
      </c>
      <c r="V37" s="34">
        <f t="shared" si="11"/>
        <v>5446.1100000000006</v>
      </c>
      <c r="W37" s="34">
        <f t="shared" si="11"/>
        <v>0</v>
      </c>
      <c r="X37" s="34">
        <f t="shared" si="11"/>
        <v>0</v>
      </c>
      <c r="Y37" s="34">
        <f t="shared" si="11"/>
        <v>0</v>
      </c>
      <c r="Z37" s="34">
        <f t="shared" si="11"/>
        <v>0</v>
      </c>
      <c r="AA37" s="34">
        <f t="shared" si="11"/>
        <v>0</v>
      </c>
      <c r="AB37" s="34">
        <f t="shared" si="11"/>
        <v>0</v>
      </c>
      <c r="AC37" s="35">
        <f>SUM(Q37:AB37)</f>
        <v>556386.21</v>
      </c>
      <c r="AE37" s="34"/>
      <c r="AG37" s="64"/>
      <c r="AI37" s="97">
        <f>AC37*0.17</f>
        <v>94585.655700000003</v>
      </c>
    </row>
    <row r="38" spans="1:35">
      <c r="A38" s="33"/>
      <c r="B38" s="3" t="str">
        <f>IFERROR((VLOOKUP(A38,'GL Review'!E:G,3,FALSE)),"")</f>
        <v/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1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1"/>
    </row>
    <row r="39" spans="1:35">
      <c r="A39" s="33"/>
      <c r="B39" s="3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60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60"/>
      <c r="AE39" s="36"/>
      <c r="AG39" s="65"/>
    </row>
    <row r="40" spans="1:35">
      <c r="A40" s="85" t="s">
        <v>842</v>
      </c>
      <c r="B40" s="86"/>
      <c r="C40" s="87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>
        <f>Q37</f>
        <v>116049.61</v>
      </c>
      <c r="R40" s="88">
        <f t="shared" ref="R40:AB40" si="12">R37</f>
        <v>155400.38999999998</v>
      </c>
      <c r="S40" s="88">
        <f t="shared" si="12"/>
        <v>101611.09999999999</v>
      </c>
      <c r="T40" s="88">
        <f t="shared" si="12"/>
        <v>92873.18</v>
      </c>
      <c r="U40" s="88">
        <f t="shared" si="12"/>
        <v>85005.82</v>
      </c>
      <c r="V40" s="88">
        <f t="shared" si="12"/>
        <v>5446.1100000000006</v>
      </c>
      <c r="W40" s="88">
        <f t="shared" si="12"/>
        <v>0</v>
      </c>
      <c r="X40" s="88">
        <f t="shared" si="12"/>
        <v>0</v>
      </c>
      <c r="Y40" s="88">
        <f t="shared" si="12"/>
        <v>0</v>
      </c>
      <c r="Z40" s="88">
        <f t="shared" si="12"/>
        <v>0</v>
      </c>
      <c r="AA40" s="88">
        <f t="shared" si="12"/>
        <v>0</v>
      </c>
      <c r="AB40" s="88">
        <f t="shared" si="12"/>
        <v>0</v>
      </c>
      <c r="AC40" s="88">
        <f>SUM(Q40:AB40)</f>
        <v>556386.21</v>
      </c>
      <c r="AD40" s="87"/>
      <c r="AE40" s="88"/>
      <c r="AF40" s="87"/>
      <c r="AG40" s="89"/>
    </row>
    <row r="41" spans="1:35">
      <c r="A41" s="33"/>
      <c r="B41" s="3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60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60"/>
      <c r="AE41" s="36"/>
      <c r="AG41" s="65"/>
    </row>
    <row r="42" spans="1:35">
      <c r="A42" s="2" t="s">
        <v>577</v>
      </c>
      <c r="B42" s="3" t="str">
        <f>IFERROR((VLOOKUP(A42,'GL Review'!E:G,3,FALSE)),"")</f>
        <v/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8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8"/>
    </row>
    <row r="43" spans="1:35">
      <c r="A43" s="54" t="s">
        <v>579</v>
      </c>
      <c r="B43" s="3">
        <f>IFERROR((VLOOKUP(A43,'GL Review'!E:G,3,FALSE)),"")</f>
        <v>52200</v>
      </c>
      <c r="D43" s="30" cm="1">
        <f t="array" ref="D43">(
SUM(('Export (QBO)'!$G$2:$G$2483&gt;=Budget!D$1)*('Export (QBO)'!$G$2:$G$2483&lt;=((EOMONTH(Budget!D$1,0))))*('Export (QBO)'!$J$2:$J$2483=$A43)*('Export (QBO)'!$I$2:$I$2483))
)</f>
        <v>0</v>
      </c>
      <c r="E43" s="30" cm="1">
        <f t="array" ref="E43">(
SUM(('Export (QBO)'!$G$2:$G$2483&gt;=Budget!E$1)*('Export (QBO)'!$G$2:$G$2483&lt;=((EOMONTH(Budget!E$1,0))))*('Export (QBO)'!$J$2:$J$2483=$A43)*('Export (QBO)'!$I$2:$I$2483))
)</f>
        <v>0</v>
      </c>
      <c r="F43" s="30" cm="1">
        <f t="array" ref="F43">(
SUM(('Export (QBO)'!$G$2:$G$2483&gt;=Budget!F$1)*('Export (QBO)'!$G$2:$G$2483&lt;=((EOMONTH(Budget!F$1,0))))*('Export (QBO)'!$J$2:$J$2483=$A43)*('Export (QBO)'!$I$2:$I$2483))
)</f>
        <v>0</v>
      </c>
      <c r="G43" s="30" cm="1">
        <f t="array" ref="G43">(
SUM(('Export (QBO)'!$G$2:$G$2483&gt;=Budget!G$1)*('Export (QBO)'!$G$2:$G$2483&lt;=((EOMONTH(Budget!G$1,0))))*('Export (QBO)'!$J$2:$J$2483=$A43)*('Export (QBO)'!$I$2:$I$2483))
)</f>
        <v>0</v>
      </c>
      <c r="H43" s="30" cm="1">
        <f t="array" ref="H43">(
SUM(('Export (QBO)'!$G$2:$G$2483&gt;=Budget!H$1)*('Export (QBO)'!$G$2:$G$2483&lt;=((EOMONTH(Budget!H$1,0))))*('Export (QBO)'!$J$2:$J$2483=$A43)*('Export (QBO)'!$I$2:$I$2483))
)</f>
        <v>0</v>
      </c>
      <c r="I43" s="30" cm="1">
        <f t="array" ref="I43">(
SUM(('Export (QBO)'!$G$2:$G$2483&gt;=Budget!I$1)*('Export (QBO)'!$G$2:$G$2483&lt;=((EOMONTH(Budget!I$1,0))))*('Export (QBO)'!$J$2:$J$2483=$A43)*('Export (QBO)'!$I$2:$I$2483))
)</f>
        <v>0</v>
      </c>
      <c r="J43" s="30" cm="1">
        <f t="array" ref="J43">(
SUM(('Export (QBO)'!$G$2:$G$2483&gt;=Budget!J$1)*('Export (QBO)'!$G$2:$G$2483&lt;=((EOMONTH(Budget!J$1,0))))*('Export (QBO)'!$J$2:$J$2483=$A43)*('Export (QBO)'!$I$2:$I$2483))
)</f>
        <v>0</v>
      </c>
      <c r="K43" s="30" cm="1">
        <f t="array" ref="K43">(
SUM(('Export (QBO)'!$G$2:$G$2483&gt;=Budget!K$1)*('Export (QBO)'!$G$2:$G$2483&lt;=((EOMONTH(Budget!K$1,0))))*('Export (QBO)'!$J$2:$J$2483=$A43)*('Export (QBO)'!$I$2:$I$2483))
)</f>
        <v>0</v>
      </c>
      <c r="L43" s="30" cm="1">
        <f t="array" ref="L43">(
SUM(('Export (QBO)'!$G$2:$G$2483&gt;=Budget!L$1)*('Export (QBO)'!$G$2:$G$2483&lt;=((EOMONTH(Budget!L$1,0))))*('Export (QBO)'!$J$2:$J$2483=$A43)*('Export (QBO)'!$I$2:$I$2483))
)</f>
        <v>0</v>
      </c>
      <c r="M43" s="30" cm="1">
        <f t="array" ref="M43">(
SUM(('Export (QBO)'!$G$2:$G$2483&gt;=Budget!M$1)*('Export (QBO)'!$G$2:$G$2483&lt;=((EOMONTH(Budget!M$1,0))))*('Export (QBO)'!$J$2:$J$2483=$A43)*('Export (QBO)'!$I$2:$I$2483))
)</f>
        <v>0</v>
      </c>
      <c r="N43" s="30" cm="1">
        <f t="array" ref="N43">(
SUM(('Export (QBO)'!$G$2:$G$2483&gt;=Budget!N$1)*('Export (QBO)'!$G$2:$G$2483&lt;=((EOMONTH(Budget!N$1,0))))*('Export (QBO)'!$J$2:$J$2483=$A43)*('Export (QBO)'!$I$2:$I$2483))
)</f>
        <v>0</v>
      </c>
      <c r="O43" s="30" cm="1">
        <f t="array" ref="O43">(
SUM(('Export (QBO)'!$G$2:$G$2483&gt;=Budget!O$1)*('Export (QBO)'!$G$2:$G$2483&lt;=((EOMONTH(Budget!O$1,0))))*('Export (QBO)'!$J$2:$J$2483=$A43)*('Export (QBO)'!$I$2:$I$2483))
)</f>
        <v>0</v>
      </c>
      <c r="P43" s="31">
        <f>SUM(D43:O43)</f>
        <v>0</v>
      </c>
      <c r="Q43" s="30" cm="1">
        <f t="array" ref="Q43">(
SUM(('Export (QBO)'!$G$2:$G$2483&gt;=Budget!Q$1)*('Export (QBO)'!$G$2:$G$2483&lt;=((EOMONTH(Budget!Q$1,0))))*('Export (QBO)'!$J$2:$J$2483=$A43)*('Export (QBO)'!$I$2:$I$2483))
)</f>
        <v>0</v>
      </c>
      <c r="R43" s="30" cm="1">
        <f t="array" ref="R43">(
SUM(('Export (QBO)'!$G$2:$G$2483&gt;=Budget!R$1)*('Export (QBO)'!$G$2:$G$2483&lt;=((EOMONTH(Budget!R$1,0))))*('Export (QBO)'!$J$2:$J$2483=$A43)*('Export (QBO)'!$I$2:$I$2483))
)</f>
        <v>0</v>
      </c>
      <c r="S43" s="30" cm="1">
        <f t="array" ref="S43">(
SUM(('Export (QBO)'!$G$2:$G$2483&gt;=Budget!S$1)*('Export (QBO)'!$G$2:$G$2483&lt;=((EOMONTH(Budget!S$1,0))))*('Export (QBO)'!$J$2:$J$2483=$A43)*('Export (QBO)'!$I$2:$I$2483))
)</f>
        <v>0</v>
      </c>
      <c r="T43" s="30" cm="1">
        <f t="array" ref="T43">(
SUM(('Export (QBO)'!$G$2:$G$2483&gt;=Budget!T$1)*('Export (QBO)'!$G$2:$G$2483&lt;=((EOMONTH(Budget!T$1,0))))*('Export (QBO)'!$J$2:$J$2483=$A43)*('Export (QBO)'!$I$2:$I$2483))
)</f>
        <v>0</v>
      </c>
      <c r="U43" s="30" cm="1">
        <f t="array" ref="U43">(
SUM(('Export (QBO)'!$G$2:$G$2483&gt;=Budget!U$1)*('Export (QBO)'!$G$2:$G$2483&lt;=((EOMONTH(Budget!U$1,0))))*('Export (QBO)'!$J$2:$J$2483=$A43)*('Export (QBO)'!$I$2:$I$2483))
)</f>
        <v>0</v>
      </c>
      <c r="V43" s="30" cm="1">
        <f t="array" ref="V43">(
SUM(('Export (QBO)'!$G$2:$G$2483&gt;=Budget!V$1)*('Export (QBO)'!$G$2:$G$2483&lt;=((EOMONTH(Budget!V$1,0))))*('Export (QBO)'!$J$2:$J$2483=$A43)*('Export (QBO)'!$I$2:$I$2483))
)</f>
        <v>0</v>
      </c>
      <c r="W43" s="30" cm="1">
        <f t="array" ref="W43">(
SUM(('Export (QBO)'!$G$2:$G$2483&gt;=Budget!W$1)*('Export (QBO)'!$G$2:$G$2483&lt;=((EOMONTH(Budget!W$1,0))))*('Export (QBO)'!$J$2:$J$2483=$A43)*('Export (QBO)'!$I$2:$I$2483))
)</f>
        <v>0</v>
      </c>
      <c r="X43" s="30" cm="1">
        <f t="array" ref="X43">(
SUM(('Export (QBO)'!$G$2:$G$2483&gt;=Budget!X$1)*('Export (QBO)'!$G$2:$G$2483&lt;=((EOMONTH(Budget!X$1,0))))*('Export (QBO)'!$J$2:$J$2483=$A43)*('Export (QBO)'!$I$2:$I$2483))
)</f>
        <v>0</v>
      </c>
      <c r="Y43" s="30" cm="1">
        <f t="array" ref="Y43">(
SUM(('Export (QBO)'!$G$2:$G$2483&gt;=Budget!Y$1)*('Export (QBO)'!$G$2:$G$2483&lt;=((EOMONTH(Budget!Y$1,0))))*('Export (QBO)'!$J$2:$J$2483=$A43)*('Export (QBO)'!$I$2:$I$2483))
)</f>
        <v>0</v>
      </c>
      <c r="Z43" s="30" cm="1">
        <f t="array" ref="Z43">(
SUM(('Export (QBO)'!$G$2:$G$2483&gt;=Budget!Z$1)*('Export (QBO)'!$G$2:$G$2483&lt;=((EOMONTH(Budget!Z$1,0))))*('Export (QBO)'!$J$2:$J$2483=$A43)*('Export (QBO)'!$I$2:$I$2483))
)</f>
        <v>0</v>
      </c>
      <c r="AA43" s="30" cm="1">
        <f t="array" ref="AA43">(
SUM(('Export (QBO)'!$G$2:$G$2483&gt;=Budget!AA$1)*('Export (QBO)'!$G$2:$G$2483&lt;=((EOMONTH(Budget!AA$1,0))))*('Export (QBO)'!$J$2:$J$2483=$A43)*('Export (QBO)'!$I$2:$I$2483))
)</f>
        <v>0</v>
      </c>
      <c r="AB43" s="30" cm="1">
        <f t="array" ref="AB43">(
SUM(('Export (QBO)'!$G$2:$G$2483&gt;=Budget!AB$1)*('Export (QBO)'!$G$2:$G$2483&lt;=((EOMONTH(Budget!AB$1,0))))*('Export (QBO)'!$J$2:$J$2483=$A43)*('Export (QBO)'!$I$2:$I$2483))
)</f>
        <v>0</v>
      </c>
      <c r="AC43" s="31">
        <f>SUM(Q43:AB43)</f>
        <v>0</v>
      </c>
    </row>
    <row r="44" spans="1:35">
      <c r="A44" s="54" t="s">
        <v>245</v>
      </c>
      <c r="B44" s="3">
        <f>IFERROR((VLOOKUP(A44,'GL Review'!E:G,3,FALSE)),"")</f>
        <v>52215</v>
      </c>
      <c r="D44" s="30" cm="1">
        <f t="array" ref="D44">(
SUM(('Export (QBO)'!$G$2:$G$2483&gt;=Budget!D$1)*('Export (QBO)'!$G$2:$G$2483&lt;=((EOMONTH(Budget!D$1,0))))*('Export (QBO)'!$J$2:$J$2483=$A44)*('Export (QBO)'!$I$2:$I$2483))
)</f>
        <v>0</v>
      </c>
      <c r="E44" s="30" cm="1">
        <f t="array" ref="E44">(
SUM(('Export (QBO)'!$G$2:$G$2483&gt;=Budget!E$1)*('Export (QBO)'!$G$2:$G$2483&lt;=((EOMONTH(Budget!E$1,0))))*('Export (QBO)'!$J$2:$J$2483=$A44)*('Export (QBO)'!$I$2:$I$2483))
)</f>
        <v>0</v>
      </c>
      <c r="F44" s="30" cm="1">
        <f t="array" ref="F44">(
SUM(('Export (QBO)'!$G$2:$G$2483&gt;=Budget!F$1)*('Export (QBO)'!$G$2:$G$2483&lt;=((EOMONTH(Budget!F$1,0))))*('Export (QBO)'!$J$2:$J$2483=$A44)*('Export (QBO)'!$I$2:$I$2483))
)</f>
        <v>0</v>
      </c>
      <c r="G44" s="30" cm="1">
        <f t="array" ref="G44">(
SUM(('Export (QBO)'!$G$2:$G$2483&gt;=Budget!G$1)*('Export (QBO)'!$G$2:$G$2483&lt;=((EOMONTH(Budget!G$1,0))))*('Export (QBO)'!$J$2:$J$2483=$A44)*('Export (QBO)'!$I$2:$I$2483))
)</f>
        <v>0</v>
      </c>
      <c r="H44" s="30" cm="1">
        <f t="array" ref="H44">(
SUM(('Export (QBO)'!$G$2:$G$2483&gt;=Budget!H$1)*('Export (QBO)'!$G$2:$G$2483&lt;=((EOMONTH(Budget!H$1,0))))*('Export (QBO)'!$J$2:$J$2483=$A44)*('Export (QBO)'!$I$2:$I$2483))
)</f>
        <v>0</v>
      </c>
      <c r="I44" s="30" cm="1">
        <f t="array" ref="I44">(
SUM(('Export (QBO)'!$G$2:$G$2483&gt;=Budget!I$1)*('Export (QBO)'!$G$2:$G$2483&lt;=((EOMONTH(Budget!I$1,0))))*('Export (QBO)'!$J$2:$J$2483=$A44)*('Export (QBO)'!$I$2:$I$2483))
)</f>
        <v>0</v>
      </c>
      <c r="J44" s="30" cm="1">
        <f t="array" ref="J44">(
SUM(('Export (QBO)'!$G$2:$G$2483&gt;=Budget!J$1)*('Export (QBO)'!$G$2:$G$2483&lt;=((EOMONTH(Budget!J$1,0))))*('Export (QBO)'!$J$2:$J$2483=$A44)*('Export (QBO)'!$I$2:$I$2483))
)</f>
        <v>0</v>
      </c>
      <c r="K44" s="30" cm="1">
        <f t="array" ref="K44">(
SUM(('Export (QBO)'!$G$2:$G$2483&gt;=Budget!K$1)*('Export (QBO)'!$G$2:$G$2483&lt;=((EOMONTH(Budget!K$1,0))))*('Export (QBO)'!$J$2:$J$2483=$A44)*('Export (QBO)'!$I$2:$I$2483))
)</f>
        <v>0</v>
      </c>
      <c r="L44" s="30" cm="1">
        <f t="array" ref="L44">(
SUM(('Export (QBO)'!$G$2:$G$2483&gt;=Budget!L$1)*('Export (QBO)'!$G$2:$G$2483&lt;=((EOMONTH(Budget!L$1,0))))*('Export (QBO)'!$J$2:$J$2483=$A44)*('Export (QBO)'!$I$2:$I$2483))
)</f>
        <v>0</v>
      </c>
      <c r="M44" s="30" cm="1">
        <f t="array" ref="M44">(
SUM(('Export (QBO)'!$G$2:$G$2483&gt;=Budget!M$1)*('Export (QBO)'!$G$2:$G$2483&lt;=((EOMONTH(Budget!M$1,0))))*('Export (QBO)'!$J$2:$J$2483=$A44)*('Export (QBO)'!$I$2:$I$2483))
)</f>
        <v>0</v>
      </c>
      <c r="N44" s="30" cm="1">
        <f t="array" ref="N44">(
SUM(('Export (QBO)'!$G$2:$G$2483&gt;=Budget!N$1)*('Export (QBO)'!$G$2:$G$2483&lt;=((EOMONTH(Budget!N$1,0))))*('Export (QBO)'!$J$2:$J$2483=$A44)*('Export (QBO)'!$I$2:$I$2483))
)</f>
        <v>0</v>
      </c>
      <c r="O44" s="30" cm="1">
        <f t="array" ref="O44">(
SUM(('Export (QBO)'!$G$2:$G$2483&gt;=Budget!O$1)*('Export (QBO)'!$G$2:$G$2483&lt;=((EOMONTH(Budget!O$1,0))))*('Export (QBO)'!$J$2:$J$2483=$A44)*('Export (QBO)'!$I$2:$I$2483))
)</f>
        <v>0</v>
      </c>
      <c r="P44" s="31">
        <f>SUM(D44:O44)</f>
        <v>0</v>
      </c>
      <c r="Q44" s="30" cm="1">
        <f t="array" ref="Q44">(
SUM(('Export (QBO)'!$G$2:$G$2483&gt;=Budget!Q$1)*('Export (QBO)'!$G$2:$G$2483&lt;=((EOMONTH(Budget!Q$1,0))))*('Export (QBO)'!$J$2:$J$2483=$A44)*('Export (QBO)'!$I$2:$I$2483))
)</f>
        <v>0</v>
      </c>
      <c r="R44" s="30" cm="1">
        <f t="array" ref="R44">(
SUM(('Export (QBO)'!$G$2:$G$2483&gt;=Budget!R$1)*('Export (QBO)'!$G$2:$G$2483&lt;=((EOMONTH(Budget!R$1,0))))*('Export (QBO)'!$J$2:$J$2483=$A44)*('Export (QBO)'!$I$2:$I$2483))
)</f>
        <v>0</v>
      </c>
      <c r="S44" s="30" cm="1">
        <f t="array" ref="S44">(
SUM(('Export (QBO)'!$G$2:$G$2483&gt;=Budget!S$1)*('Export (QBO)'!$G$2:$G$2483&lt;=((EOMONTH(Budget!S$1,0))))*('Export (QBO)'!$J$2:$J$2483=$A44)*('Export (QBO)'!$I$2:$I$2483))
)</f>
        <v>0</v>
      </c>
      <c r="T44" s="30" cm="1">
        <f t="array" ref="T44">(
SUM(('Export (QBO)'!$G$2:$G$2483&gt;=Budget!T$1)*('Export (QBO)'!$G$2:$G$2483&lt;=((EOMONTH(Budget!T$1,0))))*('Export (QBO)'!$J$2:$J$2483=$A44)*('Export (QBO)'!$I$2:$I$2483))
)</f>
        <v>1809.91</v>
      </c>
      <c r="U44" s="30" cm="1">
        <f t="array" ref="U44">(
SUM(('Export (QBO)'!$G$2:$G$2483&gt;=Budget!U$1)*('Export (QBO)'!$G$2:$G$2483&lt;=((EOMONTH(Budget!U$1,0))))*('Export (QBO)'!$J$2:$J$2483=$A44)*('Export (QBO)'!$I$2:$I$2483))
)</f>
        <v>0</v>
      </c>
      <c r="V44" s="30" cm="1">
        <f t="array" ref="V44">(
SUM(('Export (QBO)'!$G$2:$G$2483&gt;=Budget!V$1)*('Export (QBO)'!$G$2:$G$2483&lt;=((EOMONTH(Budget!V$1,0))))*('Export (QBO)'!$J$2:$J$2483=$A44)*('Export (QBO)'!$I$2:$I$2483))
)</f>
        <v>0</v>
      </c>
      <c r="W44" s="30" cm="1">
        <f t="array" ref="W44">(
SUM(('Export (QBO)'!$G$2:$G$2483&gt;=Budget!W$1)*('Export (QBO)'!$G$2:$G$2483&lt;=((EOMONTH(Budget!W$1,0))))*('Export (QBO)'!$J$2:$J$2483=$A44)*('Export (QBO)'!$I$2:$I$2483))
)</f>
        <v>0</v>
      </c>
      <c r="X44" s="30" cm="1">
        <f t="array" ref="X44">(
SUM(('Export (QBO)'!$G$2:$G$2483&gt;=Budget!X$1)*('Export (QBO)'!$G$2:$G$2483&lt;=((EOMONTH(Budget!X$1,0))))*('Export (QBO)'!$J$2:$J$2483=$A44)*('Export (QBO)'!$I$2:$I$2483))
)</f>
        <v>0</v>
      </c>
      <c r="Y44" s="30" cm="1">
        <f t="array" ref="Y44">(
SUM(('Export (QBO)'!$G$2:$G$2483&gt;=Budget!Y$1)*('Export (QBO)'!$G$2:$G$2483&lt;=((EOMONTH(Budget!Y$1,0))))*('Export (QBO)'!$J$2:$J$2483=$A44)*('Export (QBO)'!$I$2:$I$2483))
)</f>
        <v>0</v>
      </c>
      <c r="Z44" s="30" cm="1">
        <f t="array" ref="Z44">(
SUM(('Export (QBO)'!$G$2:$G$2483&gt;=Budget!Z$1)*('Export (QBO)'!$G$2:$G$2483&lt;=((EOMONTH(Budget!Z$1,0))))*('Export (QBO)'!$J$2:$J$2483=$A44)*('Export (QBO)'!$I$2:$I$2483))
)</f>
        <v>0</v>
      </c>
      <c r="AA44" s="30" cm="1">
        <f t="array" ref="AA44">(
SUM(('Export (QBO)'!$G$2:$G$2483&gt;=Budget!AA$1)*('Export (QBO)'!$G$2:$G$2483&lt;=((EOMONTH(Budget!AA$1,0))))*('Export (QBO)'!$J$2:$J$2483=$A44)*('Export (QBO)'!$I$2:$I$2483))
)</f>
        <v>0</v>
      </c>
      <c r="AB44" s="30" cm="1">
        <f t="array" ref="AB44">(
SUM(('Export (QBO)'!$G$2:$G$2483&gt;=Budget!AB$1)*('Export (QBO)'!$G$2:$G$2483&lt;=((EOMONTH(Budget!AB$1,0))))*('Export (QBO)'!$J$2:$J$2483=$A44)*('Export (QBO)'!$I$2:$I$2483))
)</f>
        <v>0</v>
      </c>
      <c r="AC44" s="31">
        <f>SUM(Q44:AB44)</f>
        <v>1809.91</v>
      </c>
    </row>
    <row r="45" spans="1:35">
      <c r="A45" s="54" t="s">
        <v>637</v>
      </c>
      <c r="B45" s="3" t="str">
        <f>IFERROR((VLOOKUP(A45,'GL Review'!E:G,3,FALSE)),"")</f>
        <v/>
      </c>
      <c r="D45" s="30" cm="1">
        <f t="array" ref="D45">(
SUM(('Export (QBO)'!$G$2:$G$2483&gt;=Budget!D$1)*('Export (QBO)'!$G$2:$G$2483&lt;=((EOMONTH(Budget!D$1,0))))*('Export (QBO)'!$J$2:$J$2483=$A45)*('Export (QBO)'!$I$2:$I$2483))
)</f>
        <v>0</v>
      </c>
      <c r="E45" s="30" cm="1">
        <f t="array" ref="E45">(
SUM(('Export (QBO)'!$G$2:$G$2483&gt;=Budget!E$1)*('Export (QBO)'!$G$2:$G$2483&lt;=((EOMONTH(Budget!E$1,0))))*('Export (QBO)'!$J$2:$J$2483=$A45)*('Export (QBO)'!$I$2:$I$2483))
)</f>
        <v>0</v>
      </c>
      <c r="F45" s="30" cm="1">
        <f t="array" ref="F45">(
SUM(('Export (QBO)'!$G$2:$G$2483&gt;=Budget!F$1)*('Export (QBO)'!$G$2:$G$2483&lt;=((EOMONTH(Budget!F$1,0))))*('Export (QBO)'!$J$2:$J$2483=$A45)*('Export (QBO)'!$I$2:$I$2483))
)</f>
        <v>0</v>
      </c>
      <c r="G45" s="30" cm="1">
        <f t="array" ref="G45">(
SUM(('Export (QBO)'!$G$2:$G$2483&gt;=Budget!G$1)*('Export (QBO)'!$G$2:$G$2483&lt;=((EOMONTH(Budget!G$1,0))))*('Export (QBO)'!$J$2:$J$2483=$A45)*('Export (QBO)'!$I$2:$I$2483))
)</f>
        <v>0</v>
      </c>
      <c r="H45" s="30" cm="1">
        <f t="array" ref="H45">(
SUM(('Export (QBO)'!$G$2:$G$2483&gt;=Budget!H$1)*('Export (QBO)'!$G$2:$G$2483&lt;=((EOMONTH(Budget!H$1,0))))*('Export (QBO)'!$J$2:$J$2483=$A45)*('Export (QBO)'!$I$2:$I$2483))
)</f>
        <v>0</v>
      </c>
      <c r="I45" s="30" cm="1">
        <f t="array" ref="I45">(
SUM(('Export (QBO)'!$G$2:$G$2483&gt;=Budget!I$1)*('Export (QBO)'!$G$2:$G$2483&lt;=((EOMONTH(Budget!I$1,0))))*('Export (QBO)'!$J$2:$J$2483=$A45)*('Export (QBO)'!$I$2:$I$2483))
)</f>
        <v>0</v>
      </c>
      <c r="J45" s="30" cm="1">
        <f t="array" ref="J45">(
SUM(('Export (QBO)'!$G$2:$G$2483&gt;=Budget!J$1)*('Export (QBO)'!$G$2:$G$2483&lt;=((EOMONTH(Budget!J$1,0))))*('Export (QBO)'!$J$2:$J$2483=$A45)*('Export (QBO)'!$I$2:$I$2483))
)</f>
        <v>0</v>
      </c>
      <c r="K45" s="30" cm="1">
        <f t="array" ref="K45">(
SUM(('Export (QBO)'!$G$2:$G$2483&gt;=Budget!K$1)*('Export (QBO)'!$G$2:$G$2483&lt;=((EOMONTH(Budget!K$1,0))))*('Export (QBO)'!$J$2:$J$2483=$A45)*('Export (QBO)'!$I$2:$I$2483))
)</f>
        <v>0</v>
      </c>
      <c r="L45" s="30" cm="1">
        <f t="array" ref="L45">(
SUM(('Export (QBO)'!$G$2:$G$2483&gt;=Budget!L$1)*('Export (QBO)'!$G$2:$G$2483&lt;=((EOMONTH(Budget!L$1,0))))*('Export (QBO)'!$J$2:$J$2483=$A45)*('Export (QBO)'!$I$2:$I$2483))
)</f>
        <v>0</v>
      </c>
      <c r="M45" s="30" cm="1">
        <f t="array" ref="M45">(
SUM(('Export (QBO)'!$G$2:$G$2483&gt;=Budget!M$1)*('Export (QBO)'!$G$2:$G$2483&lt;=((EOMONTH(Budget!M$1,0))))*('Export (QBO)'!$J$2:$J$2483=$A45)*('Export (QBO)'!$I$2:$I$2483))
)</f>
        <v>0</v>
      </c>
      <c r="N45" s="30" cm="1">
        <f t="array" ref="N45">(
SUM(('Export (QBO)'!$G$2:$G$2483&gt;=Budget!N$1)*('Export (QBO)'!$G$2:$G$2483&lt;=((EOMONTH(Budget!N$1,0))))*('Export (QBO)'!$J$2:$J$2483=$A45)*('Export (QBO)'!$I$2:$I$2483))
)</f>
        <v>0</v>
      </c>
      <c r="O45" s="30" cm="1">
        <f t="array" ref="O45">(
SUM(('Export (QBO)'!$G$2:$G$2483&gt;=Budget!O$1)*('Export (QBO)'!$G$2:$G$2483&lt;=((EOMONTH(Budget!O$1,0))))*('Export (QBO)'!$J$2:$J$2483=$A45)*('Export (QBO)'!$I$2:$I$2483))
)</f>
        <v>0</v>
      </c>
      <c r="P45" s="31">
        <f>SUM(D45:O45)</f>
        <v>0</v>
      </c>
      <c r="Q45" s="30" cm="1">
        <f t="array" ref="Q45">(
SUM(('Export (QBO)'!$G$2:$G$2483&gt;=Budget!Q$1)*('Export (QBO)'!$G$2:$G$2483&lt;=((EOMONTH(Budget!Q$1,0))))*('Export (QBO)'!$J$2:$J$2483=$A45)*('Export (QBO)'!$I$2:$I$2483))
)</f>
        <v>0</v>
      </c>
      <c r="R45" s="30" cm="1">
        <f t="array" ref="R45">(
SUM(('Export (QBO)'!$G$2:$G$2483&gt;=Budget!R$1)*('Export (QBO)'!$G$2:$G$2483&lt;=((EOMONTH(Budget!R$1,0))))*('Export (QBO)'!$J$2:$J$2483=$A45)*('Export (QBO)'!$I$2:$I$2483))
)</f>
        <v>0</v>
      </c>
      <c r="S45" s="30" cm="1">
        <f t="array" ref="S45">(
SUM(('Export (QBO)'!$G$2:$G$2483&gt;=Budget!S$1)*('Export (QBO)'!$G$2:$G$2483&lt;=((EOMONTH(Budget!S$1,0))))*('Export (QBO)'!$J$2:$J$2483=$A45)*('Export (QBO)'!$I$2:$I$2483))
)</f>
        <v>0</v>
      </c>
      <c r="T45" s="30" cm="1">
        <f t="array" ref="T45">(
SUM(('Export (QBO)'!$G$2:$G$2483&gt;=Budget!T$1)*('Export (QBO)'!$G$2:$G$2483&lt;=((EOMONTH(Budget!T$1,0))))*('Export (QBO)'!$J$2:$J$2483=$A45)*('Export (QBO)'!$I$2:$I$2483))
)</f>
        <v>0</v>
      </c>
      <c r="U45" s="30" cm="1">
        <f t="array" ref="U45">(
SUM(('Export (QBO)'!$G$2:$G$2483&gt;=Budget!U$1)*('Export (QBO)'!$G$2:$G$2483&lt;=((EOMONTH(Budget!U$1,0))))*('Export (QBO)'!$J$2:$J$2483=$A45)*('Export (QBO)'!$I$2:$I$2483))
)</f>
        <v>0</v>
      </c>
      <c r="V45" s="30" cm="1">
        <f t="array" ref="V45">(
SUM(('Export (QBO)'!$G$2:$G$2483&gt;=Budget!V$1)*('Export (QBO)'!$G$2:$G$2483&lt;=((EOMONTH(Budget!V$1,0))))*('Export (QBO)'!$J$2:$J$2483=$A45)*('Export (QBO)'!$I$2:$I$2483))
)</f>
        <v>0</v>
      </c>
      <c r="W45" s="30" cm="1">
        <f t="array" ref="W45">(
SUM(('Export (QBO)'!$G$2:$G$2483&gt;=Budget!W$1)*('Export (QBO)'!$G$2:$G$2483&lt;=((EOMONTH(Budget!W$1,0))))*('Export (QBO)'!$J$2:$J$2483=$A45)*('Export (QBO)'!$I$2:$I$2483))
)</f>
        <v>0</v>
      </c>
      <c r="X45" s="30" cm="1">
        <f t="array" ref="X45">(
SUM(('Export (QBO)'!$G$2:$G$2483&gt;=Budget!X$1)*('Export (QBO)'!$G$2:$G$2483&lt;=((EOMONTH(Budget!X$1,0))))*('Export (QBO)'!$J$2:$J$2483=$A45)*('Export (QBO)'!$I$2:$I$2483))
)</f>
        <v>0</v>
      </c>
      <c r="Y45" s="30" cm="1">
        <f t="array" ref="Y45">(
SUM(('Export (QBO)'!$G$2:$G$2483&gt;=Budget!Y$1)*('Export (QBO)'!$G$2:$G$2483&lt;=((EOMONTH(Budget!Y$1,0))))*('Export (QBO)'!$J$2:$J$2483=$A45)*('Export (QBO)'!$I$2:$I$2483))
)</f>
        <v>0</v>
      </c>
      <c r="Z45" s="30" cm="1">
        <f t="array" ref="Z45">(
SUM(('Export (QBO)'!$G$2:$G$2483&gt;=Budget!Z$1)*('Export (QBO)'!$G$2:$G$2483&lt;=((EOMONTH(Budget!Z$1,0))))*('Export (QBO)'!$J$2:$J$2483=$A45)*('Export (QBO)'!$I$2:$I$2483))
)</f>
        <v>0</v>
      </c>
      <c r="AA45" s="30" cm="1">
        <f t="array" ref="AA45">(
SUM(('Export (QBO)'!$G$2:$G$2483&gt;=Budget!AA$1)*('Export (QBO)'!$G$2:$G$2483&lt;=((EOMONTH(Budget!AA$1,0))))*('Export (QBO)'!$J$2:$J$2483=$A45)*('Export (QBO)'!$I$2:$I$2483))
)</f>
        <v>0</v>
      </c>
      <c r="AB45" s="30" cm="1">
        <f t="array" ref="AB45">(
SUM(('Export (QBO)'!$G$2:$G$2483&gt;=Budget!AB$1)*('Export (QBO)'!$G$2:$G$2483&lt;=((EOMONTH(Budget!AB$1,0))))*('Export (QBO)'!$J$2:$J$2483=$A45)*('Export (QBO)'!$I$2:$I$2483))
)</f>
        <v>0</v>
      </c>
      <c r="AC45" s="31">
        <f>SUM(Q45:AB45)</f>
        <v>0</v>
      </c>
    </row>
    <row r="46" spans="1:35">
      <c r="A46" s="54" t="s">
        <v>241</v>
      </c>
      <c r="B46" s="3">
        <f>IFERROR((VLOOKUP(A46,'GL Review'!E:G,3,FALSE)),"")</f>
        <v>52185</v>
      </c>
      <c r="D46" s="30" cm="1">
        <f t="array" ref="D46">(
SUM(('Export (QBO)'!$G$2:$G$2483&gt;=Budget!D$1)*('Export (QBO)'!$G$2:$G$2483&lt;=((EOMONTH(Budget!D$1,0))))*('Export (QBO)'!$J$2:$J$2483=$A46)*('Export (QBO)'!$I$2:$I$2483))
)</f>
        <v>0</v>
      </c>
      <c r="E46" s="30" cm="1">
        <f t="array" ref="E46">(
SUM(('Export (QBO)'!$G$2:$G$2483&gt;=Budget!E$1)*('Export (QBO)'!$G$2:$G$2483&lt;=((EOMONTH(Budget!E$1,0))))*('Export (QBO)'!$J$2:$J$2483=$A46)*('Export (QBO)'!$I$2:$I$2483))
)</f>
        <v>0</v>
      </c>
      <c r="F46" s="30" cm="1">
        <f t="array" ref="F46">(
SUM(('Export (QBO)'!$G$2:$G$2483&gt;=Budget!F$1)*('Export (QBO)'!$G$2:$G$2483&lt;=((EOMONTH(Budget!F$1,0))))*('Export (QBO)'!$J$2:$J$2483=$A46)*('Export (QBO)'!$I$2:$I$2483))
)</f>
        <v>0</v>
      </c>
      <c r="G46" s="30" cm="1">
        <f t="array" ref="G46">(
SUM(('Export (QBO)'!$G$2:$G$2483&gt;=Budget!G$1)*('Export (QBO)'!$G$2:$G$2483&lt;=((EOMONTH(Budget!G$1,0))))*('Export (QBO)'!$J$2:$J$2483=$A46)*('Export (QBO)'!$I$2:$I$2483))
)</f>
        <v>0</v>
      </c>
      <c r="H46" s="30" cm="1">
        <f t="array" ref="H46">(
SUM(('Export (QBO)'!$G$2:$G$2483&gt;=Budget!H$1)*('Export (QBO)'!$G$2:$G$2483&lt;=((EOMONTH(Budget!H$1,0))))*('Export (QBO)'!$J$2:$J$2483=$A46)*('Export (QBO)'!$I$2:$I$2483))
)</f>
        <v>0</v>
      </c>
      <c r="I46" s="30" cm="1">
        <f t="array" ref="I46">(
SUM(('Export (QBO)'!$G$2:$G$2483&gt;=Budget!I$1)*('Export (QBO)'!$G$2:$G$2483&lt;=((EOMONTH(Budget!I$1,0))))*('Export (QBO)'!$J$2:$J$2483=$A46)*('Export (QBO)'!$I$2:$I$2483))
)</f>
        <v>0</v>
      </c>
      <c r="J46" s="30" cm="1">
        <f t="array" ref="J46">(
SUM(('Export (QBO)'!$G$2:$G$2483&gt;=Budget!J$1)*('Export (QBO)'!$G$2:$G$2483&lt;=((EOMONTH(Budget!J$1,0))))*('Export (QBO)'!$J$2:$J$2483=$A46)*('Export (QBO)'!$I$2:$I$2483))
)</f>
        <v>0</v>
      </c>
      <c r="K46" s="30" cm="1">
        <f t="array" ref="K46">(
SUM(('Export (QBO)'!$G$2:$G$2483&gt;=Budget!K$1)*('Export (QBO)'!$G$2:$G$2483&lt;=((EOMONTH(Budget!K$1,0))))*('Export (QBO)'!$J$2:$J$2483=$A46)*('Export (QBO)'!$I$2:$I$2483))
)</f>
        <v>0</v>
      </c>
      <c r="L46" s="30" cm="1">
        <f t="array" ref="L46">(
SUM(('Export (QBO)'!$G$2:$G$2483&gt;=Budget!L$1)*('Export (QBO)'!$G$2:$G$2483&lt;=((EOMONTH(Budget!L$1,0))))*('Export (QBO)'!$J$2:$J$2483=$A46)*('Export (QBO)'!$I$2:$I$2483))
)</f>
        <v>0</v>
      </c>
      <c r="M46" s="30" cm="1">
        <f t="array" ref="M46">(
SUM(('Export (QBO)'!$G$2:$G$2483&gt;=Budget!M$1)*('Export (QBO)'!$G$2:$G$2483&lt;=((EOMONTH(Budget!M$1,0))))*('Export (QBO)'!$J$2:$J$2483=$A46)*('Export (QBO)'!$I$2:$I$2483))
)</f>
        <v>0</v>
      </c>
      <c r="N46" s="30" cm="1">
        <f t="array" ref="N46">(
SUM(('Export (QBO)'!$G$2:$G$2483&gt;=Budget!N$1)*('Export (QBO)'!$G$2:$G$2483&lt;=((EOMONTH(Budget!N$1,0))))*('Export (QBO)'!$J$2:$J$2483=$A46)*('Export (QBO)'!$I$2:$I$2483))
)</f>
        <v>0</v>
      </c>
      <c r="O46" s="30" cm="1">
        <f t="array" ref="O46">(
SUM(('Export (QBO)'!$G$2:$G$2483&gt;=Budget!O$1)*('Export (QBO)'!$G$2:$G$2483&lt;=((EOMONTH(Budget!O$1,0))))*('Export (QBO)'!$J$2:$J$2483=$A46)*('Export (QBO)'!$I$2:$I$2483))
)</f>
        <v>0</v>
      </c>
      <c r="P46" s="31">
        <f>SUM(D46:O46)</f>
        <v>0</v>
      </c>
      <c r="Q46" s="30" cm="1">
        <f t="array" ref="Q46">(
SUM(('Export (QBO)'!$G$2:$G$2483&gt;=Budget!Q$1)*('Export (QBO)'!$G$2:$G$2483&lt;=((EOMONTH(Budget!Q$1,0))))*('Export (QBO)'!$J$2:$J$2483=$A46)*('Export (QBO)'!$I$2:$I$2483))
)</f>
        <v>420.79</v>
      </c>
      <c r="R46" s="30" cm="1">
        <f t="array" ref="R46">(
SUM(('Export (QBO)'!$G$2:$G$2483&gt;=Budget!R$1)*('Export (QBO)'!$G$2:$G$2483&lt;=((EOMONTH(Budget!R$1,0))))*('Export (QBO)'!$J$2:$J$2483=$A46)*('Export (QBO)'!$I$2:$I$2483))
)</f>
        <v>391.26</v>
      </c>
      <c r="S46" s="30" cm="1">
        <f t="array" ref="S46">(
SUM(('Export (QBO)'!$G$2:$G$2483&gt;=Budget!S$1)*('Export (QBO)'!$G$2:$G$2483&lt;=((EOMONTH(Budget!S$1,0))))*('Export (QBO)'!$J$2:$J$2483=$A46)*('Export (QBO)'!$I$2:$I$2483))
)</f>
        <v>391.27</v>
      </c>
      <c r="T46" s="30" cm="1">
        <f t="array" ref="T46">(
SUM(('Export (QBO)'!$G$2:$G$2483&gt;=Budget!T$1)*('Export (QBO)'!$G$2:$G$2483&lt;=((EOMONTH(Budget!T$1,0))))*('Export (QBO)'!$J$2:$J$2483=$A46)*('Export (QBO)'!$I$2:$I$2483))
)</f>
        <v>419.58</v>
      </c>
      <c r="U46" s="30" cm="1">
        <f t="array" ref="U46">(
SUM(('Export (QBO)'!$G$2:$G$2483&gt;=Budget!U$1)*('Export (QBO)'!$G$2:$G$2483&lt;=((EOMONTH(Budget!U$1,0))))*('Export (QBO)'!$J$2:$J$2483=$A46)*('Export (QBO)'!$I$2:$I$2483))
)</f>
        <v>79.16</v>
      </c>
      <c r="V46" s="30" cm="1">
        <f t="array" ref="V46">(
SUM(('Export (QBO)'!$G$2:$G$2483&gt;=Budget!V$1)*('Export (QBO)'!$G$2:$G$2483&lt;=((EOMONTH(Budget!V$1,0))))*('Export (QBO)'!$J$2:$J$2483=$A46)*('Export (QBO)'!$I$2:$I$2483))
)</f>
        <v>0</v>
      </c>
      <c r="W46" s="30" cm="1">
        <f t="array" ref="W46">(
SUM(('Export (QBO)'!$G$2:$G$2483&gt;=Budget!W$1)*('Export (QBO)'!$G$2:$G$2483&lt;=((EOMONTH(Budget!W$1,0))))*('Export (QBO)'!$J$2:$J$2483=$A46)*('Export (QBO)'!$I$2:$I$2483))
)</f>
        <v>0</v>
      </c>
      <c r="X46" s="30" cm="1">
        <f t="array" ref="X46">(
SUM(('Export (QBO)'!$G$2:$G$2483&gt;=Budget!X$1)*('Export (QBO)'!$G$2:$G$2483&lt;=((EOMONTH(Budget!X$1,0))))*('Export (QBO)'!$J$2:$J$2483=$A46)*('Export (QBO)'!$I$2:$I$2483))
)</f>
        <v>0</v>
      </c>
      <c r="Y46" s="30" cm="1">
        <f t="array" ref="Y46">(
SUM(('Export (QBO)'!$G$2:$G$2483&gt;=Budget!Y$1)*('Export (QBO)'!$G$2:$G$2483&lt;=((EOMONTH(Budget!Y$1,0))))*('Export (QBO)'!$J$2:$J$2483=$A46)*('Export (QBO)'!$I$2:$I$2483))
)</f>
        <v>0</v>
      </c>
      <c r="Z46" s="30" cm="1">
        <f t="array" ref="Z46">(
SUM(('Export (QBO)'!$G$2:$G$2483&gt;=Budget!Z$1)*('Export (QBO)'!$G$2:$G$2483&lt;=((EOMONTH(Budget!Z$1,0))))*('Export (QBO)'!$J$2:$J$2483=$A46)*('Export (QBO)'!$I$2:$I$2483))
)</f>
        <v>0</v>
      </c>
      <c r="AA46" s="30" cm="1">
        <f t="array" ref="AA46">(
SUM(('Export (QBO)'!$G$2:$G$2483&gt;=Budget!AA$1)*('Export (QBO)'!$G$2:$G$2483&lt;=((EOMONTH(Budget!AA$1,0))))*('Export (QBO)'!$J$2:$J$2483=$A46)*('Export (QBO)'!$I$2:$I$2483))
)</f>
        <v>0</v>
      </c>
      <c r="AB46" s="30" cm="1">
        <f t="array" ref="AB46">(
SUM(('Export (QBO)'!$G$2:$G$2483&gt;=Budget!AB$1)*('Export (QBO)'!$G$2:$G$2483&lt;=((EOMONTH(Budget!AB$1,0))))*('Export (QBO)'!$J$2:$J$2483=$A46)*('Export (QBO)'!$I$2:$I$2483))
)</f>
        <v>0</v>
      </c>
      <c r="AC46" s="31">
        <f>SUM(Q46:AB46)</f>
        <v>1702.06</v>
      </c>
    </row>
    <row r="47" spans="1:35">
      <c r="A47" s="54" t="s">
        <v>640</v>
      </c>
      <c r="B47" s="3" t="str">
        <f>IFERROR((VLOOKUP(A47,'GL Review'!E:G,3,FALSE)),"")</f>
        <v/>
      </c>
      <c r="D47" s="30" cm="1">
        <f t="array" ref="D47">(
SUM(('Export (QBO)'!$G$2:$G$2483&gt;=Budget!D$1)*('Export (QBO)'!$G$2:$G$2483&lt;=((EOMONTH(Budget!D$1,0))))*('Export (QBO)'!$J$2:$J$2483=$A47)*('Export (QBO)'!$I$2:$I$2483))
)</f>
        <v>0</v>
      </c>
      <c r="E47" s="30" cm="1">
        <f t="array" ref="E47">(
SUM(('Export (QBO)'!$G$2:$G$2483&gt;=Budget!E$1)*('Export (QBO)'!$G$2:$G$2483&lt;=((EOMONTH(Budget!E$1,0))))*('Export (QBO)'!$J$2:$J$2483=$A47)*('Export (QBO)'!$I$2:$I$2483))
)</f>
        <v>0</v>
      </c>
      <c r="F47" s="30" cm="1">
        <f t="array" ref="F47">(
SUM(('Export (QBO)'!$G$2:$G$2483&gt;=Budget!F$1)*('Export (QBO)'!$G$2:$G$2483&lt;=((EOMONTH(Budget!F$1,0))))*('Export (QBO)'!$J$2:$J$2483=$A47)*('Export (QBO)'!$I$2:$I$2483))
)</f>
        <v>0</v>
      </c>
      <c r="G47" s="30" cm="1">
        <f t="array" ref="G47">(
SUM(('Export (QBO)'!$G$2:$G$2483&gt;=Budget!G$1)*('Export (QBO)'!$G$2:$G$2483&lt;=((EOMONTH(Budget!G$1,0))))*('Export (QBO)'!$J$2:$J$2483=$A47)*('Export (QBO)'!$I$2:$I$2483))
)</f>
        <v>0</v>
      </c>
      <c r="H47" s="30" cm="1">
        <f t="array" ref="H47">(
SUM(('Export (QBO)'!$G$2:$G$2483&gt;=Budget!H$1)*('Export (QBO)'!$G$2:$G$2483&lt;=((EOMONTH(Budget!H$1,0))))*('Export (QBO)'!$J$2:$J$2483=$A47)*('Export (QBO)'!$I$2:$I$2483))
)</f>
        <v>0</v>
      </c>
      <c r="I47" s="30" cm="1">
        <f t="array" ref="I47">(
SUM(('Export (QBO)'!$G$2:$G$2483&gt;=Budget!I$1)*('Export (QBO)'!$G$2:$G$2483&lt;=((EOMONTH(Budget!I$1,0))))*('Export (QBO)'!$J$2:$J$2483=$A47)*('Export (QBO)'!$I$2:$I$2483))
)</f>
        <v>0</v>
      </c>
      <c r="J47" s="30" cm="1">
        <f t="array" ref="J47">(
SUM(('Export (QBO)'!$G$2:$G$2483&gt;=Budget!J$1)*('Export (QBO)'!$G$2:$G$2483&lt;=((EOMONTH(Budget!J$1,0))))*('Export (QBO)'!$J$2:$J$2483=$A47)*('Export (QBO)'!$I$2:$I$2483))
)</f>
        <v>0</v>
      </c>
      <c r="K47" s="30" cm="1">
        <f t="array" ref="K47">(
SUM(('Export (QBO)'!$G$2:$G$2483&gt;=Budget!K$1)*('Export (QBO)'!$G$2:$G$2483&lt;=((EOMONTH(Budget!K$1,0))))*('Export (QBO)'!$J$2:$J$2483=$A47)*('Export (QBO)'!$I$2:$I$2483))
)</f>
        <v>0</v>
      </c>
      <c r="L47" s="30" cm="1">
        <f t="array" ref="L47">(
SUM(('Export (QBO)'!$G$2:$G$2483&gt;=Budget!L$1)*('Export (QBO)'!$G$2:$G$2483&lt;=((EOMONTH(Budget!L$1,0))))*('Export (QBO)'!$J$2:$J$2483=$A47)*('Export (QBO)'!$I$2:$I$2483))
)</f>
        <v>0</v>
      </c>
      <c r="M47" s="30" cm="1">
        <f t="array" ref="M47">(
SUM(('Export (QBO)'!$G$2:$G$2483&gt;=Budget!M$1)*('Export (QBO)'!$G$2:$G$2483&lt;=((EOMONTH(Budget!M$1,0))))*('Export (QBO)'!$J$2:$J$2483=$A47)*('Export (QBO)'!$I$2:$I$2483))
)</f>
        <v>0</v>
      </c>
      <c r="N47" s="30" cm="1">
        <f t="array" ref="N47">(
SUM(('Export (QBO)'!$G$2:$G$2483&gt;=Budget!N$1)*('Export (QBO)'!$G$2:$G$2483&lt;=((EOMONTH(Budget!N$1,0))))*('Export (QBO)'!$J$2:$J$2483=$A47)*('Export (QBO)'!$I$2:$I$2483))
)</f>
        <v>0</v>
      </c>
      <c r="O47" s="30" cm="1">
        <f t="array" ref="O47">(
SUM(('Export (QBO)'!$G$2:$G$2483&gt;=Budget!O$1)*('Export (QBO)'!$G$2:$G$2483&lt;=((EOMONTH(Budget!O$1,0))))*('Export (QBO)'!$J$2:$J$2483=$A47)*('Export (QBO)'!$I$2:$I$2483))
)</f>
        <v>0</v>
      </c>
      <c r="P47" s="31">
        <f>SUM(D47:O47)</f>
        <v>0</v>
      </c>
      <c r="Q47" s="30" cm="1">
        <f t="array" ref="Q47">(
SUM(('Export (QBO)'!$G$2:$G$2483&gt;=Budget!Q$1)*('Export (QBO)'!$G$2:$G$2483&lt;=((EOMONTH(Budget!Q$1,0))))*('Export (QBO)'!$J$2:$J$2483=$A47)*('Export (QBO)'!$I$2:$I$2483))
)</f>
        <v>0</v>
      </c>
      <c r="R47" s="30" cm="1">
        <f t="array" ref="R47">(
SUM(('Export (QBO)'!$G$2:$G$2483&gt;=Budget!R$1)*('Export (QBO)'!$G$2:$G$2483&lt;=((EOMONTH(Budget!R$1,0))))*('Export (QBO)'!$J$2:$J$2483=$A47)*('Export (QBO)'!$I$2:$I$2483))
)</f>
        <v>0</v>
      </c>
      <c r="S47" s="30" cm="1">
        <f t="array" ref="S47">(
SUM(('Export (QBO)'!$G$2:$G$2483&gt;=Budget!S$1)*('Export (QBO)'!$G$2:$G$2483&lt;=((EOMONTH(Budget!S$1,0))))*('Export (QBO)'!$J$2:$J$2483=$A47)*('Export (QBO)'!$I$2:$I$2483))
)</f>
        <v>0</v>
      </c>
      <c r="T47" s="30" cm="1">
        <f t="array" ref="T47">(
SUM(('Export (QBO)'!$G$2:$G$2483&gt;=Budget!T$1)*('Export (QBO)'!$G$2:$G$2483&lt;=((EOMONTH(Budget!T$1,0))))*('Export (QBO)'!$J$2:$J$2483=$A47)*('Export (QBO)'!$I$2:$I$2483))
)</f>
        <v>0</v>
      </c>
      <c r="U47" s="30" cm="1">
        <f t="array" ref="U47">(
SUM(('Export (QBO)'!$G$2:$G$2483&gt;=Budget!U$1)*('Export (QBO)'!$G$2:$G$2483&lt;=((EOMONTH(Budget!U$1,0))))*('Export (QBO)'!$J$2:$J$2483=$A47)*('Export (QBO)'!$I$2:$I$2483))
)</f>
        <v>0</v>
      </c>
      <c r="V47" s="30" cm="1">
        <f t="array" ref="V47">(
SUM(('Export (QBO)'!$G$2:$G$2483&gt;=Budget!V$1)*('Export (QBO)'!$G$2:$G$2483&lt;=((EOMONTH(Budget!V$1,0))))*('Export (QBO)'!$J$2:$J$2483=$A47)*('Export (QBO)'!$I$2:$I$2483))
)</f>
        <v>0</v>
      </c>
      <c r="W47" s="30" cm="1">
        <f t="array" ref="W47">(
SUM(('Export (QBO)'!$G$2:$G$2483&gt;=Budget!W$1)*('Export (QBO)'!$G$2:$G$2483&lt;=((EOMONTH(Budget!W$1,0))))*('Export (QBO)'!$J$2:$J$2483=$A47)*('Export (QBO)'!$I$2:$I$2483))
)</f>
        <v>0</v>
      </c>
      <c r="X47" s="30" cm="1">
        <f t="array" ref="X47">(
SUM(('Export (QBO)'!$G$2:$G$2483&gt;=Budget!X$1)*('Export (QBO)'!$G$2:$G$2483&lt;=((EOMONTH(Budget!X$1,0))))*('Export (QBO)'!$J$2:$J$2483=$A47)*('Export (QBO)'!$I$2:$I$2483))
)</f>
        <v>0</v>
      </c>
      <c r="Y47" s="30" cm="1">
        <f t="array" ref="Y47">(
SUM(('Export (QBO)'!$G$2:$G$2483&gt;=Budget!Y$1)*('Export (QBO)'!$G$2:$G$2483&lt;=((EOMONTH(Budget!Y$1,0))))*('Export (QBO)'!$J$2:$J$2483=$A47)*('Export (QBO)'!$I$2:$I$2483))
)</f>
        <v>0</v>
      </c>
      <c r="Z47" s="30" cm="1">
        <f t="array" ref="Z47">(
SUM(('Export (QBO)'!$G$2:$G$2483&gt;=Budget!Z$1)*('Export (QBO)'!$G$2:$G$2483&lt;=((EOMONTH(Budget!Z$1,0))))*('Export (QBO)'!$J$2:$J$2483=$A47)*('Export (QBO)'!$I$2:$I$2483))
)</f>
        <v>0</v>
      </c>
      <c r="AA47" s="30" cm="1">
        <f t="array" ref="AA47">(
SUM(('Export (QBO)'!$G$2:$G$2483&gt;=Budget!AA$1)*('Export (QBO)'!$G$2:$G$2483&lt;=((EOMONTH(Budget!AA$1,0))))*('Export (QBO)'!$J$2:$J$2483=$A47)*('Export (QBO)'!$I$2:$I$2483))
)</f>
        <v>0</v>
      </c>
      <c r="AB47" s="30" cm="1">
        <f t="array" ref="AB47">(
SUM(('Export (QBO)'!$G$2:$G$2483&gt;=Budget!AB$1)*('Export (QBO)'!$G$2:$G$2483&lt;=((EOMONTH(Budget!AB$1,0))))*('Export (QBO)'!$J$2:$J$2483=$A47)*('Export (QBO)'!$I$2:$I$2483))
)</f>
        <v>0</v>
      </c>
      <c r="AC47" s="31">
        <f>SUM(Q47:AB47)</f>
        <v>0</v>
      </c>
      <c r="AE47" s="59">
        <v>1200</v>
      </c>
    </row>
    <row r="48" spans="1:35" ht="17" thickBot="1">
      <c r="A48" s="32"/>
      <c r="B48" s="3" t="str">
        <f>IFERROR((VLOOKUP(A48,'GL Review'!E:G,3,FALSE)),"")</f>
        <v/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1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1"/>
    </row>
    <row r="49" spans="1:35">
      <c r="A49" s="33" t="s">
        <v>578</v>
      </c>
      <c r="B49" s="3" t="str">
        <f>IFERROR((VLOOKUP(A49,'GL Review'!E:G,3,FALSE)),"")</f>
        <v/>
      </c>
      <c r="D49" s="34">
        <f t="shared" ref="D49:O49" si="13">SUM(D42:D48)</f>
        <v>0</v>
      </c>
      <c r="E49" s="34">
        <f t="shared" si="13"/>
        <v>0</v>
      </c>
      <c r="F49" s="34">
        <f t="shared" si="13"/>
        <v>0</v>
      </c>
      <c r="G49" s="34">
        <f t="shared" si="13"/>
        <v>0</v>
      </c>
      <c r="H49" s="34">
        <f t="shared" si="13"/>
        <v>0</v>
      </c>
      <c r="I49" s="34">
        <f t="shared" si="13"/>
        <v>0</v>
      </c>
      <c r="J49" s="34">
        <f t="shared" si="13"/>
        <v>0</v>
      </c>
      <c r="K49" s="34">
        <f t="shared" si="13"/>
        <v>0</v>
      </c>
      <c r="L49" s="34">
        <f t="shared" si="13"/>
        <v>0</v>
      </c>
      <c r="M49" s="34">
        <f t="shared" si="13"/>
        <v>0</v>
      </c>
      <c r="N49" s="34">
        <f t="shared" si="13"/>
        <v>0</v>
      </c>
      <c r="O49" s="34">
        <f t="shared" si="13"/>
        <v>0</v>
      </c>
      <c r="P49" s="35">
        <f>SUM(D49:O49)</f>
        <v>0</v>
      </c>
      <c r="Q49" s="34">
        <f t="shared" ref="Q49:AB49" si="14">SUM(Q42:Q48)</f>
        <v>420.79</v>
      </c>
      <c r="R49" s="34">
        <f t="shared" si="14"/>
        <v>391.26</v>
      </c>
      <c r="S49" s="34">
        <f t="shared" si="14"/>
        <v>391.27</v>
      </c>
      <c r="T49" s="34">
        <f t="shared" si="14"/>
        <v>2229.4900000000002</v>
      </c>
      <c r="U49" s="34">
        <f t="shared" si="14"/>
        <v>79.16</v>
      </c>
      <c r="V49" s="34">
        <f t="shared" si="14"/>
        <v>0</v>
      </c>
      <c r="W49" s="34">
        <f t="shared" si="14"/>
        <v>0</v>
      </c>
      <c r="X49" s="34">
        <f t="shared" si="14"/>
        <v>0</v>
      </c>
      <c r="Y49" s="34">
        <f t="shared" si="14"/>
        <v>0</v>
      </c>
      <c r="Z49" s="34">
        <f t="shared" si="14"/>
        <v>0</v>
      </c>
      <c r="AA49" s="34">
        <f t="shared" si="14"/>
        <v>0</v>
      </c>
      <c r="AB49" s="34">
        <f t="shared" si="14"/>
        <v>0</v>
      </c>
      <c r="AC49" s="35">
        <f>SUM(Q49:AB49)</f>
        <v>3511.9700000000003</v>
      </c>
      <c r="AE49" s="34">
        <v>30000</v>
      </c>
      <c r="AG49" s="64"/>
      <c r="AI49" s="21" t="s">
        <v>838</v>
      </c>
    </row>
    <row r="50" spans="1:35">
      <c r="A50" s="33"/>
      <c r="B50" s="3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60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60"/>
      <c r="AE50" s="36"/>
      <c r="AG50" s="65"/>
    </row>
    <row r="51" spans="1:35">
      <c r="A51" s="33"/>
      <c r="B51" s="3" t="str">
        <f>IFERROR((VLOOKUP(A51,'GL Review'!E:G,3,FALSE)),"")</f>
        <v/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60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60"/>
      <c r="AE51" s="36"/>
      <c r="AG51" s="65"/>
    </row>
    <row r="52" spans="1:35">
      <c r="A52" s="2" t="s">
        <v>63</v>
      </c>
      <c r="B52" s="3" t="str">
        <f>IFERROR((VLOOKUP(A52,'GL Review'!E:G,3,FALSE)),"")</f>
        <v/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8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8"/>
    </row>
    <row r="53" spans="1:35">
      <c r="A53" s="54" t="s">
        <v>605</v>
      </c>
      <c r="B53" s="3">
        <f>IFERROR((VLOOKUP(A53,'GL Review'!E:G,3,FALSE)),"")</f>
        <v>52510</v>
      </c>
      <c r="D53" s="30" cm="1">
        <f t="array" ref="D53">(
SUM(('Export (QBO)'!$G$2:$G$2483&gt;=Budget!D$1)*('Export (QBO)'!$G$2:$G$2483&lt;=((EOMONTH(Budget!D$1,0))))*('Export (QBO)'!$J$2:$J$2483=$A53)*('Export (QBO)'!$I$2:$I$2483))
)</f>
        <v>0</v>
      </c>
      <c r="E53" s="30" cm="1">
        <f t="array" ref="E53">(
SUM(('Export (QBO)'!$G$2:$G$2483&gt;=Budget!E$1)*('Export (QBO)'!$G$2:$G$2483&lt;=((EOMONTH(Budget!E$1,0))))*('Export (QBO)'!$J$2:$J$2483=$A53)*('Export (QBO)'!$I$2:$I$2483))
)</f>
        <v>0</v>
      </c>
      <c r="F53" s="30" cm="1">
        <f t="array" ref="F53">(
SUM(('Export (QBO)'!$G$2:$G$2483&gt;=Budget!F$1)*('Export (QBO)'!$G$2:$G$2483&lt;=((EOMONTH(Budget!F$1,0))))*('Export (QBO)'!$J$2:$J$2483=$A53)*('Export (QBO)'!$I$2:$I$2483))
)</f>
        <v>0</v>
      </c>
      <c r="G53" s="30" cm="1">
        <f t="array" ref="G53">(
SUM(('Export (QBO)'!$G$2:$G$2483&gt;=Budget!G$1)*('Export (QBO)'!$G$2:$G$2483&lt;=((EOMONTH(Budget!G$1,0))))*('Export (QBO)'!$J$2:$J$2483=$A53)*('Export (QBO)'!$I$2:$I$2483))
)</f>
        <v>0</v>
      </c>
      <c r="H53" s="30" cm="1">
        <f t="array" ref="H53">(
SUM(('Export (QBO)'!$G$2:$G$2483&gt;=Budget!H$1)*('Export (QBO)'!$G$2:$G$2483&lt;=((EOMONTH(Budget!H$1,0))))*('Export (QBO)'!$J$2:$J$2483=$A53)*('Export (QBO)'!$I$2:$I$2483))
)</f>
        <v>0</v>
      </c>
      <c r="I53" s="30" cm="1">
        <f t="array" ref="I53">(
SUM(('Export (QBO)'!$G$2:$G$2483&gt;=Budget!I$1)*('Export (QBO)'!$G$2:$G$2483&lt;=((EOMONTH(Budget!I$1,0))))*('Export (QBO)'!$J$2:$J$2483=$A53)*('Export (QBO)'!$I$2:$I$2483))
)</f>
        <v>0</v>
      </c>
      <c r="J53" s="30" cm="1">
        <f t="array" ref="J53">(
SUM(('Export (QBO)'!$G$2:$G$2483&gt;=Budget!J$1)*('Export (QBO)'!$G$2:$G$2483&lt;=((EOMONTH(Budget!J$1,0))))*('Export (QBO)'!$J$2:$J$2483=$A53)*('Export (QBO)'!$I$2:$I$2483))
)</f>
        <v>0</v>
      </c>
      <c r="K53" s="30" cm="1">
        <f t="array" ref="K53">(
SUM(('Export (QBO)'!$G$2:$G$2483&gt;=Budget!K$1)*('Export (QBO)'!$G$2:$G$2483&lt;=((EOMONTH(Budget!K$1,0))))*('Export (QBO)'!$J$2:$J$2483=$A53)*('Export (QBO)'!$I$2:$I$2483))
)</f>
        <v>0</v>
      </c>
      <c r="L53" s="30" cm="1">
        <f t="array" ref="L53">(
SUM(('Export (QBO)'!$G$2:$G$2483&gt;=Budget!L$1)*('Export (QBO)'!$G$2:$G$2483&lt;=((EOMONTH(Budget!L$1,0))))*('Export (QBO)'!$J$2:$J$2483=$A53)*('Export (QBO)'!$I$2:$I$2483))
)</f>
        <v>0</v>
      </c>
      <c r="M53" s="30" cm="1">
        <f t="array" ref="M53">(
SUM(('Export (QBO)'!$G$2:$G$2483&gt;=Budget!M$1)*('Export (QBO)'!$G$2:$G$2483&lt;=((EOMONTH(Budget!M$1,0))))*('Export (QBO)'!$J$2:$J$2483=$A53)*('Export (QBO)'!$I$2:$I$2483))
)</f>
        <v>0</v>
      </c>
      <c r="N53" s="30" cm="1">
        <f t="array" ref="N53">(
SUM(('Export (QBO)'!$G$2:$G$2483&gt;=Budget!N$1)*('Export (QBO)'!$G$2:$G$2483&lt;=((EOMONTH(Budget!N$1,0))))*('Export (QBO)'!$J$2:$J$2483=$A53)*('Export (QBO)'!$I$2:$I$2483))
)</f>
        <v>0</v>
      </c>
      <c r="O53" s="30" cm="1">
        <f t="array" ref="O53">(
SUM(('Export (QBO)'!$G$2:$G$2483&gt;=Budget!O$1)*('Export (QBO)'!$G$2:$G$2483&lt;=((EOMONTH(Budget!O$1,0))))*('Export (QBO)'!$J$2:$J$2483=$A53)*('Export (QBO)'!$I$2:$I$2483))
)</f>
        <v>0</v>
      </c>
      <c r="P53" s="31">
        <f t="shared" ref="P53:P61" si="15">SUM(D53:O53)</f>
        <v>0</v>
      </c>
      <c r="Q53" s="30" cm="1">
        <f t="array" ref="Q53">(
SUM(('Export (QBO)'!$G$2:$G$2483&gt;=Budget!Q$1)*('Export (QBO)'!$G$2:$G$2483&lt;=((EOMONTH(Budget!Q$1,0))))*('Export (QBO)'!$J$2:$J$2483=$A53)*('Export (QBO)'!$I$2:$I$2483))
)</f>
        <v>40711.410000000003</v>
      </c>
      <c r="R53" s="30" cm="1">
        <f t="array" ref="R53">(
SUM(('Export (QBO)'!$G$2:$G$2483&gt;=Budget!R$1)*('Export (QBO)'!$G$2:$G$2483&lt;=((EOMONTH(Budget!R$1,0))))*('Export (QBO)'!$J$2:$J$2483=$A53)*('Export (QBO)'!$I$2:$I$2483))
)</f>
        <v>34226.42</v>
      </c>
      <c r="S53" s="30" cm="1">
        <f t="array" ref="S53">(
SUM(('Export (QBO)'!$G$2:$G$2483&gt;=Budget!S$1)*('Export (QBO)'!$G$2:$G$2483&lt;=((EOMONTH(Budget!S$1,0))))*('Export (QBO)'!$J$2:$J$2483=$A53)*('Export (QBO)'!$I$2:$I$2483))
)</f>
        <v>10592.2</v>
      </c>
      <c r="T53" s="30" cm="1">
        <f t="array" ref="T53">(
SUM(('Export (QBO)'!$G$2:$G$2483&gt;=Budget!T$1)*('Export (QBO)'!$G$2:$G$2483&lt;=((EOMONTH(Budget!T$1,0))))*('Export (QBO)'!$J$2:$J$2483=$A53)*('Export (QBO)'!$I$2:$I$2483))
)</f>
        <v>21714.28</v>
      </c>
      <c r="U53" s="30" cm="1">
        <f t="array" ref="U53">(
SUM(('Export (QBO)'!$G$2:$G$2483&gt;=Budget!U$1)*('Export (QBO)'!$G$2:$G$2483&lt;=((EOMONTH(Budget!U$1,0))))*('Export (QBO)'!$J$2:$J$2483=$A53)*('Export (QBO)'!$I$2:$I$2483))
)</f>
        <v>26135.53</v>
      </c>
      <c r="V53" s="30" cm="1">
        <f t="array" ref="V53">(
SUM(('Export (QBO)'!$G$2:$G$2483&gt;=Budget!V$1)*('Export (QBO)'!$G$2:$G$2483&lt;=((EOMONTH(Budget!V$1,0))))*('Export (QBO)'!$J$2:$J$2483=$A53)*('Export (QBO)'!$I$2:$I$2483))
)</f>
        <v>0</v>
      </c>
      <c r="W53" s="30" cm="1">
        <f t="array" ref="W53">(
SUM(('Export (QBO)'!$G$2:$G$2483&gt;=Budget!W$1)*('Export (QBO)'!$G$2:$G$2483&lt;=((EOMONTH(Budget!W$1,0))))*('Export (QBO)'!$J$2:$J$2483=$A53)*('Export (QBO)'!$I$2:$I$2483))
)</f>
        <v>0</v>
      </c>
      <c r="X53" s="30" cm="1">
        <f t="array" ref="X53">(
SUM(('Export (QBO)'!$G$2:$G$2483&gt;=Budget!X$1)*('Export (QBO)'!$G$2:$G$2483&lt;=((EOMONTH(Budget!X$1,0))))*('Export (QBO)'!$J$2:$J$2483=$A53)*('Export (QBO)'!$I$2:$I$2483))
)</f>
        <v>0</v>
      </c>
      <c r="Y53" s="30" cm="1">
        <f t="array" ref="Y53">(
SUM(('Export (QBO)'!$G$2:$G$2483&gt;=Budget!Y$1)*('Export (QBO)'!$G$2:$G$2483&lt;=((EOMONTH(Budget!Y$1,0))))*('Export (QBO)'!$J$2:$J$2483=$A53)*('Export (QBO)'!$I$2:$I$2483))
)</f>
        <v>0</v>
      </c>
      <c r="Z53" s="30" cm="1">
        <f t="array" ref="Z53">(
SUM(('Export (QBO)'!$G$2:$G$2483&gt;=Budget!Z$1)*('Export (QBO)'!$G$2:$G$2483&lt;=((EOMONTH(Budget!Z$1,0))))*('Export (QBO)'!$J$2:$J$2483=$A53)*('Export (QBO)'!$I$2:$I$2483))
)</f>
        <v>0</v>
      </c>
      <c r="AA53" s="30" cm="1">
        <f t="array" ref="AA53">(
SUM(('Export (QBO)'!$G$2:$G$2483&gt;=Budget!AA$1)*('Export (QBO)'!$G$2:$G$2483&lt;=((EOMONTH(Budget!AA$1,0))))*('Export (QBO)'!$J$2:$J$2483=$A53)*('Export (QBO)'!$I$2:$I$2483))
)</f>
        <v>0</v>
      </c>
      <c r="AB53" s="30" cm="1">
        <f t="array" ref="AB53">(
SUM(('Export (QBO)'!$G$2:$G$2483&gt;=Budget!AB$1)*('Export (QBO)'!$G$2:$G$2483&lt;=((EOMONTH(Budget!AB$1,0))))*('Export (QBO)'!$J$2:$J$2483=$A53)*('Export (QBO)'!$I$2:$I$2483))
)</f>
        <v>0</v>
      </c>
      <c r="AC53" s="31">
        <f t="shared" ref="AC53:AC61" si="16">SUM(Q53:AB53)</f>
        <v>133379.84</v>
      </c>
    </row>
    <row r="54" spans="1:35">
      <c r="A54" s="54" t="s">
        <v>603</v>
      </c>
      <c r="B54" s="3">
        <f>IFERROR((VLOOKUP(A54,'GL Review'!E:G,3,FALSE)),"")</f>
        <v>52505</v>
      </c>
      <c r="D54" s="30" cm="1">
        <f t="array" ref="D54">(
SUM(('Export (QBO)'!$G$2:$G$2483&gt;=Budget!D$1)*('Export (QBO)'!$G$2:$G$2483&lt;=((EOMONTH(Budget!D$1,0))))*('Export (QBO)'!$J$2:$J$2483=$A54)*('Export (QBO)'!$I$2:$I$2483))
)</f>
        <v>0</v>
      </c>
      <c r="E54" s="30" cm="1">
        <f t="array" ref="E54">(
SUM(('Export (QBO)'!$G$2:$G$2483&gt;=Budget!E$1)*('Export (QBO)'!$G$2:$G$2483&lt;=((EOMONTH(Budget!E$1,0))))*('Export (QBO)'!$J$2:$J$2483=$A54)*('Export (QBO)'!$I$2:$I$2483))
)</f>
        <v>0</v>
      </c>
      <c r="F54" s="30" cm="1">
        <f t="array" ref="F54">(
SUM(('Export (QBO)'!$G$2:$G$2483&gt;=Budget!F$1)*('Export (QBO)'!$G$2:$G$2483&lt;=((EOMONTH(Budget!F$1,0))))*('Export (QBO)'!$J$2:$J$2483=$A54)*('Export (QBO)'!$I$2:$I$2483))
)</f>
        <v>0</v>
      </c>
      <c r="G54" s="30" cm="1">
        <f t="array" ref="G54">(
SUM(('Export (QBO)'!$G$2:$G$2483&gt;=Budget!G$1)*('Export (QBO)'!$G$2:$G$2483&lt;=((EOMONTH(Budget!G$1,0))))*('Export (QBO)'!$J$2:$J$2483=$A54)*('Export (QBO)'!$I$2:$I$2483))
)</f>
        <v>0</v>
      </c>
      <c r="H54" s="30" cm="1">
        <f t="array" ref="H54">(
SUM(('Export (QBO)'!$G$2:$G$2483&gt;=Budget!H$1)*('Export (QBO)'!$G$2:$G$2483&lt;=((EOMONTH(Budget!H$1,0))))*('Export (QBO)'!$J$2:$J$2483=$A54)*('Export (QBO)'!$I$2:$I$2483))
)</f>
        <v>0</v>
      </c>
      <c r="I54" s="30" cm="1">
        <f t="array" ref="I54">(
SUM(('Export (QBO)'!$G$2:$G$2483&gt;=Budget!I$1)*('Export (QBO)'!$G$2:$G$2483&lt;=((EOMONTH(Budget!I$1,0))))*('Export (QBO)'!$J$2:$J$2483=$A54)*('Export (QBO)'!$I$2:$I$2483))
)</f>
        <v>0</v>
      </c>
      <c r="J54" s="30" cm="1">
        <f t="array" ref="J54">(
SUM(('Export (QBO)'!$G$2:$G$2483&gt;=Budget!J$1)*('Export (QBO)'!$G$2:$G$2483&lt;=((EOMONTH(Budget!J$1,0))))*('Export (QBO)'!$J$2:$J$2483=$A54)*('Export (QBO)'!$I$2:$I$2483))
)</f>
        <v>0</v>
      </c>
      <c r="K54" s="30" cm="1">
        <f t="array" ref="K54">(
SUM(('Export (QBO)'!$G$2:$G$2483&gt;=Budget!K$1)*('Export (QBO)'!$G$2:$G$2483&lt;=((EOMONTH(Budget!K$1,0))))*('Export (QBO)'!$J$2:$J$2483=$A54)*('Export (QBO)'!$I$2:$I$2483))
)</f>
        <v>0</v>
      </c>
      <c r="L54" s="30" cm="1">
        <f t="array" ref="L54">(
SUM(('Export (QBO)'!$G$2:$G$2483&gt;=Budget!L$1)*('Export (QBO)'!$G$2:$G$2483&lt;=((EOMONTH(Budget!L$1,0))))*('Export (QBO)'!$J$2:$J$2483=$A54)*('Export (QBO)'!$I$2:$I$2483))
)</f>
        <v>0</v>
      </c>
      <c r="M54" s="30" cm="1">
        <f t="array" ref="M54">(
SUM(('Export (QBO)'!$G$2:$G$2483&gt;=Budget!M$1)*('Export (QBO)'!$G$2:$G$2483&lt;=((EOMONTH(Budget!M$1,0))))*('Export (QBO)'!$J$2:$J$2483=$A54)*('Export (QBO)'!$I$2:$I$2483))
)</f>
        <v>0</v>
      </c>
      <c r="N54" s="30" cm="1">
        <f t="array" ref="N54">(
SUM(('Export (QBO)'!$G$2:$G$2483&gt;=Budget!N$1)*('Export (QBO)'!$G$2:$G$2483&lt;=((EOMONTH(Budget!N$1,0))))*('Export (QBO)'!$J$2:$J$2483=$A54)*('Export (QBO)'!$I$2:$I$2483))
)</f>
        <v>0</v>
      </c>
      <c r="O54" s="30" cm="1">
        <f t="array" ref="O54">(
SUM(('Export (QBO)'!$G$2:$G$2483&gt;=Budget!O$1)*('Export (QBO)'!$G$2:$G$2483&lt;=((EOMONTH(Budget!O$1,0))))*('Export (QBO)'!$J$2:$J$2483=$A54)*('Export (QBO)'!$I$2:$I$2483))
)</f>
        <v>0</v>
      </c>
      <c r="P54" s="31">
        <f t="shared" si="15"/>
        <v>0</v>
      </c>
      <c r="Q54" s="30" cm="1">
        <f t="array" ref="Q54">(
SUM(('Export (QBO)'!$G$2:$G$2483&gt;=Budget!Q$1)*('Export (QBO)'!$G$2:$G$2483&lt;=((EOMONTH(Budget!Q$1,0))))*('Export (QBO)'!$J$2:$J$2483=$A54)*('Export (QBO)'!$I$2:$I$2483))
)</f>
        <v>53208.9</v>
      </c>
      <c r="R54" s="30" cm="1">
        <f t="array" ref="R54">(
SUM(('Export (QBO)'!$G$2:$G$2483&gt;=Budget!R$1)*('Export (QBO)'!$G$2:$G$2483&lt;=((EOMONTH(Budget!R$1,0))))*('Export (QBO)'!$J$2:$J$2483=$A54)*('Export (QBO)'!$I$2:$I$2483))
)</f>
        <v>33904.79</v>
      </c>
      <c r="S54" s="30" cm="1">
        <f t="array" ref="S54">(
SUM(('Export (QBO)'!$G$2:$G$2483&gt;=Budget!S$1)*('Export (QBO)'!$G$2:$G$2483&lt;=((EOMONTH(Budget!S$1,0))))*('Export (QBO)'!$J$2:$J$2483=$A54)*('Export (QBO)'!$I$2:$I$2483))
)</f>
        <v>0</v>
      </c>
      <c r="T54" s="30" cm="1">
        <f t="array" ref="T54">(
SUM(('Export (QBO)'!$G$2:$G$2483&gt;=Budget!T$1)*('Export (QBO)'!$G$2:$G$2483&lt;=((EOMONTH(Budget!T$1,0))))*('Export (QBO)'!$J$2:$J$2483=$A54)*('Export (QBO)'!$I$2:$I$2483))
)</f>
        <v>0</v>
      </c>
      <c r="U54" s="30" cm="1">
        <f t="array" ref="U54">(
SUM(('Export (QBO)'!$G$2:$G$2483&gt;=Budget!U$1)*('Export (QBO)'!$G$2:$G$2483&lt;=((EOMONTH(Budget!U$1,0))))*('Export (QBO)'!$J$2:$J$2483=$A54)*('Export (QBO)'!$I$2:$I$2483))
)</f>
        <v>0</v>
      </c>
      <c r="V54" s="30" cm="1">
        <f t="array" ref="V54">(
SUM(('Export (QBO)'!$G$2:$G$2483&gt;=Budget!V$1)*('Export (QBO)'!$G$2:$G$2483&lt;=((EOMONTH(Budget!V$1,0))))*('Export (QBO)'!$J$2:$J$2483=$A54)*('Export (QBO)'!$I$2:$I$2483))
)</f>
        <v>0</v>
      </c>
      <c r="W54" s="30" cm="1">
        <f t="array" ref="W54">(
SUM(('Export (QBO)'!$G$2:$G$2483&gt;=Budget!W$1)*('Export (QBO)'!$G$2:$G$2483&lt;=((EOMONTH(Budget!W$1,0))))*('Export (QBO)'!$J$2:$J$2483=$A54)*('Export (QBO)'!$I$2:$I$2483))
)</f>
        <v>0</v>
      </c>
      <c r="X54" s="30" cm="1">
        <f t="array" ref="X54">(
SUM(('Export (QBO)'!$G$2:$G$2483&gt;=Budget!X$1)*('Export (QBO)'!$G$2:$G$2483&lt;=((EOMONTH(Budget!X$1,0))))*('Export (QBO)'!$J$2:$J$2483=$A54)*('Export (QBO)'!$I$2:$I$2483))
)</f>
        <v>0</v>
      </c>
      <c r="Y54" s="30" cm="1">
        <f t="array" ref="Y54">(
SUM(('Export (QBO)'!$G$2:$G$2483&gt;=Budget!Y$1)*('Export (QBO)'!$G$2:$G$2483&lt;=((EOMONTH(Budget!Y$1,0))))*('Export (QBO)'!$J$2:$J$2483=$A54)*('Export (QBO)'!$I$2:$I$2483))
)</f>
        <v>0</v>
      </c>
      <c r="Z54" s="30" cm="1">
        <f t="array" ref="Z54">(
SUM(('Export (QBO)'!$G$2:$G$2483&gt;=Budget!Z$1)*('Export (QBO)'!$G$2:$G$2483&lt;=((EOMONTH(Budget!Z$1,0))))*('Export (QBO)'!$J$2:$J$2483=$A54)*('Export (QBO)'!$I$2:$I$2483))
)</f>
        <v>0</v>
      </c>
      <c r="AA54" s="30" cm="1">
        <f t="array" ref="AA54">(
SUM(('Export (QBO)'!$G$2:$G$2483&gt;=Budget!AA$1)*('Export (QBO)'!$G$2:$G$2483&lt;=((EOMONTH(Budget!AA$1,0))))*('Export (QBO)'!$J$2:$J$2483=$A54)*('Export (QBO)'!$I$2:$I$2483))
)</f>
        <v>0</v>
      </c>
      <c r="AB54" s="30" cm="1">
        <f t="array" ref="AB54">(
SUM(('Export (QBO)'!$G$2:$G$2483&gt;=Budget!AB$1)*('Export (QBO)'!$G$2:$G$2483&lt;=((EOMONTH(Budget!AB$1,0))))*('Export (QBO)'!$J$2:$J$2483=$A54)*('Export (QBO)'!$I$2:$I$2483))
)</f>
        <v>0</v>
      </c>
      <c r="AC54" s="31">
        <f t="shared" si="16"/>
        <v>87113.69</v>
      </c>
    </row>
    <row r="55" spans="1:35">
      <c r="A55" s="3" t="s">
        <v>348</v>
      </c>
      <c r="B55" s="3">
        <f>IFERROR((VLOOKUP(A55,'GL Review'!E:G,3,FALSE)),"")</f>
        <v>52545</v>
      </c>
      <c r="D55" s="30" cm="1">
        <f t="array" ref="D55">(
SUM(('Export (QBO)'!$G$2:$G$2483&gt;=Budget!D$1)*('Export (QBO)'!$G$2:$G$2483&lt;=((EOMONTH(Budget!D$1,0))))*('Export (QBO)'!$J$2:$J$2483=$A55)*('Export (QBO)'!$I$2:$I$2483))
)</f>
        <v>0</v>
      </c>
      <c r="E55" s="30" cm="1">
        <f t="array" ref="E55">(
SUM(('Export (QBO)'!$G$2:$G$2483&gt;=Budget!E$1)*('Export (QBO)'!$G$2:$G$2483&lt;=((EOMONTH(Budget!E$1,0))))*('Export (QBO)'!$J$2:$J$2483=$A55)*('Export (QBO)'!$I$2:$I$2483))
)</f>
        <v>0</v>
      </c>
      <c r="F55" s="30" cm="1">
        <f t="array" ref="F55">(
SUM(('Export (QBO)'!$G$2:$G$2483&gt;=Budget!F$1)*('Export (QBO)'!$G$2:$G$2483&lt;=((EOMONTH(Budget!F$1,0))))*('Export (QBO)'!$J$2:$J$2483=$A55)*('Export (QBO)'!$I$2:$I$2483))
)</f>
        <v>0</v>
      </c>
      <c r="G55" s="30" cm="1">
        <f t="array" ref="G55">(
SUM(('Export (QBO)'!$G$2:$G$2483&gt;=Budget!G$1)*('Export (QBO)'!$G$2:$G$2483&lt;=((EOMONTH(Budget!G$1,0))))*('Export (QBO)'!$J$2:$J$2483=$A55)*('Export (QBO)'!$I$2:$I$2483))
)</f>
        <v>0</v>
      </c>
      <c r="H55" s="30" cm="1">
        <f t="array" ref="H55">(
SUM(('Export (QBO)'!$G$2:$G$2483&gt;=Budget!H$1)*('Export (QBO)'!$G$2:$G$2483&lt;=((EOMONTH(Budget!H$1,0))))*('Export (QBO)'!$J$2:$J$2483=$A55)*('Export (QBO)'!$I$2:$I$2483))
)</f>
        <v>0</v>
      </c>
      <c r="I55" s="30" cm="1">
        <f t="array" ref="I55">(
SUM(('Export (QBO)'!$G$2:$G$2483&gt;=Budget!I$1)*('Export (QBO)'!$G$2:$G$2483&lt;=((EOMONTH(Budget!I$1,0))))*('Export (QBO)'!$J$2:$J$2483=$A55)*('Export (QBO)'!$I$2:$I$2483))
)</f>
        <v>0</v>
      </c>
      <c r="J55" s="30" cm="1">
        <f t="array" ref="J55">(
SUM(('Export (QBO)'!$G$2:$G$2483&gt;=Budget!J$1)*('Export (QBO)'!$G$2:$G$2483&lt;=((EOMONTH(Budget!J$1,0))))*('Export (QBO)'!$J$2:$J$2483=$A55)*('Export (QBO)'!$I$2:$I$2483))
)</f>
        <v>0</v>
      </c>
      <c r="K55" s="30" cm="1">
        <f t="array" ref="K55">(
SUM(('Export (QBO)'!$G$2:$G$2483&gt;=Budget!K$1)*('Export (QBO)'!$G$2:$G$2483&lt;=((EOMONTH(Budget!K$1,0))))*('Export (QBO)'!$J$2:$J$2483=$A55)*('Export (QBO)'!$I$2:$I$2483))
)</f>
        <v>0</v>
      </c>
      <c r="L55" s="30" cm="1">
        <f t="array" ref="L55">(
SUM(('Export (QBO)'!$G$2:$G$2483&gt;=Budget!L$1)*('Export (QBO)'!$G$2:$G$2483&lt;=((EOMONTH(Budget!L$1,0))))*('Export (QBO)'!$J$2:$J$2483=$A55)*('Export (QBO)'!$I$2:$I$2483))
)</f>
        <v>0</v>
      </c>
      <c r="M55" s="59" cm="1">
        <f t="array" ref="M55">(
SUM(('Export (QBO)'!$G$2:$G$2483&gt;=Budget!M$1)*('Export (QBO)'!$G$2:$G$2483&lt;=((EOMONTH(Budget!M$1,0))))*('Export (QBO)'!$J$2:$J$2483=$A55)*('Export (QBO)'!$I$2:$I$2483))
)</f>
        <v>0</v>
      </c>
      <c r="N55" s="30" cm="1">
        <f t="array" ref="N55">(
SUM(('Export (QBO)'!$G$2:$G$2483&gt;=Budget!N$1)*('Export (QBO)'!$G$2:$G$2483&lt;=((EOMONTH(Budget!N$1,0))))*('Export (QBO)'!$J$2:$J$2483=$A55)*('Export (QBO)'!$I$2:$I$2483))
)</f>
        <v>0</v>
      </c>
      <c r="O55" s="30" cm="1">
        <f t="array" ref="O55">(
SUM(('Export (QBO)'!$G$2:$G$2483&gt;=Budget!O$1)*('Export (QBO)'!$G$2:$G$2483&lt;=((EOMONTH(Budget!O$1,0))))*('Export (QBO)'!$J$2:$J$2483=$A55)*('Export (QBO)'!$I$2:$I$2483))
)</f>
        <v>0</v>
      </c>
      <c r="P55" s="31">
        <f t="shared" si="15"/>
        <v>0</v>
      </c>
      <c r="Q55" s="30" cm="1">
        <f t="array" ref="Q55">(
SUM(('Export (QBO)'!$G$2:$G$2483&gt;=Budget!Q$1)*('Export (QBO)'!$G$2:$G$2483&lt;=((EOMONTH(Budget!Q$1,0))))*('Export (QBO)'!$J$2:$J$2483=$A55)*('Export (QBO)'!$I$2:$I$2483))
)</f>
        <v>3607.7900000000004</v>
      </c>
      <c r="R55" s="30" cm="1">
        <f t="array" ref="R55">(
SUM(('Export (QBO)'!$G$2:$G$2483&gt;=Budget!R$1)*('Export (QBO)'!$G$2:$G$2483&lt;=((EOMONTH(Budget!R$1,0))))*('Export (QBO)'!$J$2:$J$2483=$A55)*('Export (QBO)'!$I$2:$I$2483))
)</f>
        <v>2194.9299999999998</v>
      </c>
      <c r="S55" s="30" cm="1">
        <f t="array" ref="S55">(
SUM(('Export (QBO)'!$G$2:$G$2483&gt;=Budget!S$1)*('Export (QBO)'!$G$2:$G$2483&lt;=((EOMONTH(Budget!S$1,0))))*('Export (QBO)'!$J$2:$J$2483=$A55)*('Export (QBO)'!$I$2:$I$2483))
)</f>
        <v>1489.98</v>
      </c>
      <c r="T55" s="106" cm="1">
        <f t="array" ref="T55">(
SUM(('Export (QBO)'!$G$2:$G$2483&gt;=Budget!T$1)*('Export (QBO)'!$G$2:$G$2483&lt;=((EOMONTH(Budget!T$1,0))))*('Export (QBO)'!$J$2:$J$2483=$A55)*('Export (QBO)'!$I$2:$I$2483))
)</f>
        <v>-1108.3</v>
      </c>
      <c r="U55" s="30" cm="1">
        <f t="array" ref="U55">(
SUM(('Export (QBO)'!$G$2:$G$2483&gt;=Budget!U$1)*('Export (QBO)'!$G$2:$G$2483&lt;=((EOMONTH(Budget!U$1,0))))*('Export (QBO)'!$J$2:$J$2483=$A55)*('Export (QBO)'!$I$2:$I$2483))
)</f>
        <v>0</v>
      </c>
      <c r="V55" s="30" cm="1">
        <f t="array" ref="V55">(
SUM(('Export (QBO)'!$G$2:$G$2483&gt;=Budget!V$1)*('Export (QBO)'!$G$2:$G$2483&lt;=((EOMONTH(Budget!V$1,0))))*('Export (QBO)'!$J$2:$J$2483=$A55)*('Export (QBO)'!$I$2:$I$2483))
)</f>
        <v>0</v>
      </c>
      <c r="W55" s="67" cm="1">
        <f t="array" ref="W55">(
SUM(('Export (QBO)'!$G$2:$G$2483&gt;=Budget!W$1)*('Export (QBO)'!$G$2:$G$2483&lt;=((EOMONTH(Budget!W$1,0))))*('Export (QBO)'!$J$2:$J$2483=$A55)*('Export (QBO)'!$I$2:$I$2483))
)</f>
        <v>0</v>
      </c>
      <c r="X55" s="67" cm="1">
        <f t="array" ref="X55">(
SUM(('Export (QBO)'!$G$2:$G$2483&gt;=Budget!X$1)*('Export (QBO)'!$G$2:$G$2483&lt;=((EOMONTH(Budget!X$1,0))))*('Export (QBO)'!$J$2:$J$2483=$A55)*('Export (QBO)'!$I$2:$I$2483))
)</f>
        <v>0</v>
      </c>
      <c r="Y55" s="67" cm="1">
        <f t="array" ref="Y55">(
SUM(('Export (QBO)'!$G$2:$G$2483&gt;=Budget!Y$1)*('Export (QBO)'!$G$2:$G$2483&lt;=((EOMONTH(Budget!Y$1,0))))*('Export (QBO)'!$J$2:$J$2483=$A55)*('Export (QBO)'!$I$2:$I$2483))
)</f>
        <v>0</v>
      </c>
      <c r="Z55" s="67" cm="1">
        <f t="array" ref="Z55">(
SUM(('Export (QBO)'!$G$2:$G$2483&gt;=Budget!Z$1)*('Export (QBO)'!$G$2:$G$2483&lt;=((EOMONTH(Budget!Z$1,0))))*('Export (QBO)'!$J$2:$J$2483=$A55)*('Export (QBO)'!$I$2:$I$2483))
)</f>
        <v>0</v>
      </c>
      <c r="AA55" s="67" cm="1">
        <f t="array" ref="AA55">(
SUM(('Export (QBO)'!$G$2:$G$2483&gt;=Budget!AA$1)*('Export (QBO)'!$G$2:$G$2483&lt;=((EOMONTH(Budget!AA$1,0))))*('Export (QBO)'!$J$2:$J$2483=$A55)*('Export (QBO)'!$I$2:$I$2483))
)</f>
        <v>0</v>
      </c>
      <c r="AB55" s="67" cm="1">
        <f t="array" ref="AB55">(
SUM(('Export (QBO)'!$G$2:$G$2483&gt;=Budget!AB$1)*('Export (QBO)'!$G$2:$G$2483&lt;=((EOMONTH(Budget!AB$1,0))))*('Export (QBO)'!$J$2:$J$2483=$A55)*('Export (QBO)'!$I$2:$I$2483))
)</f>
        <v>0</v>
      </c>
      <c r="AC55" s="31">
        <f t="shared" si="16"/>
        <v>6184.4000000000005</v>
      </c>
      <c r="AI55" s="21" t="s">
        <v>581</v>
      </c>
    </row>
    <row r="56" spans="1:35">
      <c r="A56" s="3" t="s">
        <v>350</v>
      </c>
      <c r="B56" s="92">
        <f>IFERROR((VLOOKUP(A56,'GL Review'!E:G,3,FALSE)),"")</f>
        <v>21001</v>
      </c>
      <c r="D56" s="30" cm="1">
        <f t="array" ref="D56">(
SUM(('Export (QBO)'!$G$2:$G$2483&gt;=Budget!D$1)*('Export (QBO)'!$G$2:$G$2483&lt;=((EOMONTH(Budget!D$1,0))))*('Export (QBO)'!$J$2:$J$2483=$A56)*('Export (QBO)'!$I$2:$I$2483))
)</f>
        <v>0</v>
      </c>
      <c r="E56" s="30" cm="1">
        <f t="array" ref="E56">(
SUM(('Export (QBO)'!$G$2:$G$2483&gt;=Budget!E$1)*('Export (QBO)'!$G$2:$G$2483&lt;=((EOMONTH(Budget!E$1,0))))*('Export (QBO)'!$J$2:$J$2483=$A56)*('Export (QBO)'!$I$2:$I$2483))
)</f>
        <v>0</v>
      </c>
      <c r="F56" s="30" cm="1">
        <f t="array" ref="F56">(
SUM(('Export (QBO)'!$G$2:$G$2483&gt;=Budget!F$1)*('Export (QBO)'!$G$2:$G$2483&lt;=((EOMONTH(Budget!F$1,0))))*('Export (QBO)'!$J$2:$J$2483=$A56)*('Export (QBO)'!$I$2:$I$2483))
)</f>
        <v>0</v>
      </c>
      <c r="G56" s="30" cm="1">
        <f t="array" ref="G56">(
SUM(('Export (QBO)'!$G$2:$G$2483&gt;=Budget!G$1)*('Export (QBO)'!$G$2:$G$2483&lt;=((EOMONTH(Budget!G$1,0))))*('Export (QBO)'!$J$2:$J$2483=$A56)*('Export (QBO)'!$I$2:$I$2483))
)</f>
        <v>0</v>
      </c>
      <c r="H56" s="30" cm="1">
        <f t="array" ref="H56">(
SUM(('Export (QBO)'!$G$2:$G$2483&gt;=Budget!H$1)*('Export (QBO)'!$G$2:$G$2483&lt;=((EOMONTH(Budget!H$1,0))))*('Export (QBO)'!$J$2:$J$2483=$A56)*('Export (QBO)'!$I$2:$I$2483))
)</f>
        <v>0</v>
      </c>
      <c r="I56" s="30" cm="1">
        <f t="array" ref="I56">(
SUM(('Export (QBO)'!$G$2:$G$2483&gt;=Budget!I$1)*('Export (QBO)'!$G$2:$G$2483&lt;=((EOMONTH(Budget!I$1,0))))*('Export (QBO)'!$J$2:$J$2483=$A56)*('Export (QBO)'!$I$2:$I$2483))
)</f>
        <v>0</v>
      </c>
      <c r="J56" s="30" cm="1">
        <f t="array" ref="J56">(
SUM(('Export (QBO)'!$G$2:$G$2483&gt;=Budget!J$1)*('Export (QBO)'!$G$2:$G$2483&lt;=((EOMONTH(Budget!J$1,0))))*('Export (QBO)'!$J$2:$J$2483=$A56)*('Export (QBO)'!$I$2:$I$2483))
)</f>
        <v>0</v>
      </c>
      <c r="K56" s="30" cm="1">
        <f t="array" ref="K56">(
SUM(('Export (QBO)'!$G$2:$G$2483&gt;=Budget!K$1)*('Export (QBO)'!$G$2:$G$2483&lt;=((EOMONTH(Budget!K$1,0))))*('Export (QBO)'!$J$2:$J$2483=$A56)*('Export (QBO)'!$I$2:$I$2483))
)</f>
        <v>0</v>
      </c>
      <c r="L56" s="30" cm="1">
        <f t="array" ref="L56">(
SUM(('Export (QBO)'!$G$2:$G$2483&gt;=Budget!L$1)*('Export (QBO)'!$G$2:$G$2483&lt;=((EOMONTH(Budget!L$1,0))))*('Export (QBO)'!$J$2:$J$2483=$A56)*('Export (QBO)'!$I$2:$I$2483))
)</f>
        <v>0</v>
      </c>
      <c r="M56" s="59" cm="1">
        <f t="array" ref="M56">(
SUM(('Export (QBO)'!$G$2:$G$2483&gt;=Budget!M$1)*('Export (QBO)'!$G$2:$G$2483&lt;=((EOMONTH(Budget!M$1,0))))*('Export (QBO)'!$J$2:$J$2483=$A56)*('Export (QBO)'!$I$2:$I$2483))
)</f>
        <v>0</v>
      </c>
      <c r="N56" s="30" cm="1">
        <f t="array" ref="N56">(
SUM(('Export (QBO)'!$G$2:$G$2483&gt;=Budget!N$1)*('Export (QBO)'!$G$2:$G$2483&lt;=((EOMONTH(Budget!N$1,0))))*('Export (QBO)'!$J$2:$J$2483=$A56)*('Export (QBO)'!$I$2:$I$2483))
)</f>
        <v>0</v>
      </c>
      <c r="O56" s="30" cm="1">
        <f t="array" ref="O56">(
SUM(('Export (QBO)'!$G$2:$G$2483&gt;=Budget!O$1)*('Export (QBO)'!$G$2:$G$2483&lt;=((EOMONTH(Budget!O$1,0))))*('Export (QBO)'!$J$2:$J$2483=$A56)*('Export (QBO)'!$I$2:$I$2483))
)</f>
        <v>0</v>
      </c>
      <c r="P56" s="31">
        <f t="shared" si="15"/>
        <v>0</v>
      </c>
      <c r="Q56" s="30" cm="1">
        <f t="array" ref="Q56">-(
SUM(('Export (QBO)'!$G$2:$G$2483&gt;=Budget!Q$1)*('Export (QBO)'!$G$2:$G$2483&lt;=((EOMONTH(Budget!Q$1,0))))*('Export (QBO)'!$J$2:$J$2483=$A56)*('Export (QBO)'!$I$2:$I$2483))
)</f>
        <v>-3617.07</v>
      </c>
      <c r="R56" s="30" cm="1">
        <f t="array" ref="R56">-(
SUM(('Export (QBO)'!$G$2:$G$2483&gt;=Budget!R$1)*('Export (QBO)'!$G$2:$G$2483&lt;=((EOMONTH(Budget!R$1,0))))*('Export (QBO)'!$J$2:$J$2483=$A56)*('Export (QBO)'!$I$2:$I$2483))
)</f>
        <v>-1312.88</v>
      </c>
      <c r="S56" s="30" cm="1">
        <f t="array" ref="S56">-(
SUM(('Export (QBO)'!$G$2:$G$2483&gt;=Budget!S$1)*('Export (QBO)'!$G$2:$G$2483&lt;=((EOMONTH(Budget!S$1,0))))*('Export (QBO)'!$J$2:$J$2483=$A56)*('Export (QBO)'!$I$2:$I$2483))
)</f>
        <v>-163.25</v>
      </c>
      <c r="T56" s="30" cm="1">
        <f t="array" ref="T56">-(
SUM(('Export (QBO)'!$G$2:$G$2483&gt;=Budget!T$1)*('Export (QBO)'!$G$2:$G$2483&lt;=((EOMONTH(Budget!T$1,0))))*('Export (QBO)'!$J$2:$J$2483=$A56)*('Export (QBO)'!$I$2:$I$2483))
)</f>
        <v>0</v>
      </c>
      <c r="U56" s="30" cm="1">
        <f t="array" ref="U56">-(
SUM(('Export (QBO)'!$G$2:$G$2483&gt;=Budget!U$1)*('Export (QBO)'!$G$2:$G$2483&lt;=((EOMONTH(Budget!U$1,0))))*('Export (QBO)'!$J$2:$J$2483=$A56)*('Export (QBO)'!$I$2:$I$2483))
)</f>
        <v>0</v>
      </c>
      <c r="V56" s="30" cm="1">
        <f t="array" ref="V56">-(
SUM(('Export (QBO)'!$G$2:$G$2483&gt;=Budget!V$1)*('Export (QBO)'!$G$2:$G$2483&lt;=((EOMONTH(Budget!V$1,0))))*('Export (QBO)'!$J$2:$J$2483=$A56)*('Export (QBO)'!$I$2:$I$2483))
)</f>
        <v>0</v>
      </c>
      <c r="W56" s="67" cm="1">
        <f t="array" ref="W56">-(
SUM(('Export (QBO)'!$G$2:$G$2483&gt;=Budget!W$1)*('Export (QBO)'!$G$2:$G$2483&lt;=((EOMONTH(Budget!W$1,0))))*('Export (QBO)'!$J$2:$J$2483=$A56)*('Export (QBO)'!$I$2:$I$2483))
)</f>
        <v>0</v>
      </c>
      <c r="X56" s="67" cm="1">
        <f t="array" ref="X56">(
SUM(('Export (QBO)'!$G$2:$G$2483&gt;=Budget!X$1)*('Export (QBO)'!$G$2:$G$2483&lt;=((EOMONTH(Budget!X$1,0))))*('Export (QBO)'!$J$2:$J$2483=$A56)*('Export (QBO)'!$I$2:$I$2483))
)</f>
        <v>0</v>
      </c>
      <c r="Y56" s="67" cm="1">
        <f t="array" ref="Y56">(
SUM(('Export (QBO)'!$G$2:$G$2483&gt;=Budget!Y$1)*('Export (QBO)'!$G$2:$G$2483&lt;=((EOMONTH(Budget!Y$1,0))))*('Export (QBO)'!$J$2:$J$2483=$A56)*('Export (QBO)'!$I$2:$I$2483))
)</f>
        <v>0</v>
      </c>
      <c r="Z56" s="67" cm="1">
        <f t="array" ref="Z56">(
SUM(('Export (QBO)'!$G$2:$G$2483&gt;=Budget!Z$1)*('Export (QBO)'!$G$2:$G$2483&lt;=((EOMONTH(Budget!Z$1,0))))*('Export (QBO)'!$J$2:$J$2483=$A56)*('Export (QBO)'!$I$2:$I$2483))
)</f>
        <v>0</v>
      </c>
      <c r="AA56" s="67" cm="1">
        <f t="array" ref="AA56">(
SUM(('Export (QBO)'!$G$2:$G$2483&gt;=Budget!AA$1)*('Export (QBO)'!$G$2:$G$2483&lt;=((EOMONTH(Budget!AA$1,0))))*('Export (QBO)'!$J$2:$J$2483=$A56)*('Export (QBO)'!$I$2:$I$2483))
)</f>
        <v>0</v>
      </c>
      <c r="AB56" s="67" cm="1">
        <f t="array" ref="AB56">(
SUM(('Export (QBO)'!$G$2:$G$2483&gt;=Budget!AB$1)*('Export (QBO)'!$G$2:$G$2483&lt;=((EOMONTH(Budget!AB$1,0))))*('Export (QBO)'!$J$2:$J$2483=$A56)*('Export (QBO)'!$I$2:$I$2483))
)</f>
        <v>0</v>
      </c>
      <c r="AC56" s="31">
        <f t="shared" si="16"/>
        <v>-5093.2000000000007</v>
      </c>
    </row>
    <row r="57" spans="1:35">
      <c r="A57" s="3" t="s">
        <v>599</v>
      </c>
      <c r="B57" s="3">
        <f>IFERROR((VLOOKUP(A57,'GL Review'!E:G,3,FALSE)),"")</f>
        <v>52535</v>
      </c>
      <c r="D57" s="30" cm="1">
        <f t="array" ref="D57">(
SUM(('Export (QBO)'!$G$2:$G$2483&gt;=Budget!D$1)*('Export (QBO)'!$G$2:$G$2483&lt;=((EOMONTH(Budget!D$1,0))))*('Export (QBO)'!$J$2:$J$2483=$A57)*('Export (QBO)'!$I$2:$I$2483))
)</f>
        <v>0</v>
      </c>
      <c r="E57" s="30" cm="1">
        <f t="array" ref="E57">(
SUM(('Export (QBO)'!$G$2:$G$2483&gt;=Budget!E$1)*('Export (QBO)'!$G$2:$G$2483&lt;=((EOMONTH(Budget!E$1,0))))*('Export (QBO)'!$J$2:$J$2483=$A57)*('Export (QBO)'!$I$2:$I$2483))
)</f>
        <v>0</v>
      </c>
      <c r="F57" s="30" cm="1">
        <f t="array" ref="F57">(
SUM(('Export (QBO)'!$G$2:$G$2483&gt;=Budget!F$1)*('Export (QBO)'!$G$2:$G$2483&lt;=((EOMONTH(Budget!F$1,0))))*('Export (QBO)'!$J$2:$J$2483=$A57)*('Export (QBO)'!$I$2:$I$2483))
)</f>
        <v>0</v>
      </c>
      <c r="G57" s="30" cm="1">
        <f t="array" ref="G57">(
SUM(('Export (QBO)'!$G$2:$G$2483&gt;=Budget!G$1)*('Export (QBO)'!$G$2:$G$2483&lt;=((EOMONTH(Budget!G$1,0))))*('Export (QBO)'!$J$2:$J$2483=$A57)*('Export (QBO)'!$I$2:$I$2483))
)</f>
        <v>0</v>
      </c>
      <c r="H57" s="30" cm="1">
        <f t="array" ref="H57">(
SUM(('Export (QBO)'!$G$2:$G$2483&gt;=Budget!H$1)*('Export (QBO)'!$G$2:$G$2483&lt;=((EOMONTH(Budget!H$1,0))))*('Export (QBO)'!$J$2:$J$2483=$A57)*('Export (QBO)'!$I$2:$I$2483))
)</f>
        <v>0</v>
      </c>
      <c r="I57" s="30" cm="1">
        <f t="array" ref="I57">(
SUM(('Export (QBO)'!$G$2:$G$2483&gt;=Budget!I$1)*('Export (QBO)'!$G$2:$G$2483&lt;=((EOMONTH(Budget!I$1,0))))*('Export (QBO)'!$J$2:$J$2483=$A57)*('Export (QBO)'!$I$2:$I$2483))
)</f>
        <v>0</v>
      </c>
      <c r="J57" s="30" cm="1">
        <f t="array" ref="J57">(
SUM(('Export (QBO)'!$G$2:$G$2483&gt;=Budget!J$1)*('Export (QBO)'!$G$2:$G$2483&lt;=((EOMONTH(Budget!J$1,0))))*('Export (QBO)'!$J$2:$J$2483=$A57)*('Export (QBO)'!$I$2:$I$2483))
)</f>
        <v>0</v>
      </c>
      <c r="K57" s="30" cm="1">
        <f t="array" ref="K57">(
SUM(('Export (QBO)'!$G$2:$G$2483&gt;=Budget!K$1)*('Export (QBO)'!$G$2:$G$2483&lt;=((EOMONTH(Budget!K$1,0))))*('Export (QBO)'!$J$2:$J$2483=$A57)*('Export (QBO)'!$I$2:$I$2483))
)</f>
        <v>0</v>
      </c>
      <c r="L57" s="30" cm="1">
        <f t="array" ref="L57">(
SUM(('Export (QBO)'!$G$2:$G$2483&gt;=Budget!L$1)*('Export (QBO)'!$G$2:$G$2483&lt;=((EOMONTH(Budget!L$1,0))))*('Export (QBO)'!$J$2:$J$2483=$A57)*('Export (QBO)'!$I$2:$I$2483))
)</f>
        <v>0</v>
      </c>
      <c r="M57" s="30" cm="1">
        <f t="array" ref="M57">(
SUM(('Export (QBO)'!$G$2:$G$2483&gt;=Budget!M$1)*('Export (QBO)'!$G$2:$G$2483&lt;=((EOMONTH(Budget!M$1,0))))*('Export (QBO)'!$J$2:$J$2483=$A57)*('Export (QBO)'!$I$2:$I$2483))
)</f>
        <v>0</v>
      </c>
      <c r="N57" s="30" cm="1">
        <f t="array" ref="N57">(
SUM(('Export (QBO)'!$G$2:$G$2483&gt;=Budget!N$1)*('Export (QBO)'!$G$2:$G$2483&lt;=((EOMONTH(Budget!N$1,0))))*('Export (QBO)'!$J$2:$J$2483=$A57)*('Export (QBO)'!$I$2:$I$2483))
)</f>
        <v>0</v>
      </c>
      <c r="O57" s="30" cm="1">
        <f t="array" ref="O57">(
SUM(('Export (QBO)'!$G$2:$G$2483&gt;=Budget!O$1)*('Export (QBO)'!$G$2:$G$2483&lt;=((EOMONTH(Budget!O$1,0))))*('Export (QBO)'!$J$2:$J$2483=$A57)*('Export (QBO)'!$I$2:$I$2483))
)</f>
        <v>0</v>
      </c>
      <c r="P57" s="31">
        <f t="shared" si="15"/>
        <v>0</v>
      </c>
      <c r="Q57" s="30" cm="1">
        <f t="array" ref="Q57">(
SUM(('Export (QBO)'!$G$2:$G$2483&gt;=Budget!Q$1)*('Export (QBO)'!$G$2:$G$2483&lt;=((EOMONTH(Budget!Q$1,0))))*('Export (QBO)'!$J$2:$J$2483=$A57)*('Export (QBO)'!$I$2:$I$2483))
)</f>
        <v>2319.8200000000002</v>
      </c>
      <c r="R57" s="30" cm="1">
        <f t="array" ref="R57">(
SUM(('Export (QBO)'!$G$2:$G$2483&gt;=Budget!R$1)*('Export (QBO)'!$G$2:$G$2483&lt;=((EOMONTH(Budget!R$1,0))))*('Export (QBO)'!$J$2:$J$2483=$A57)*('Export (QBO)'!$I$2:$I$2483))
)</f>
        <v>891.86999999999989</v>
      </c>
      <c r="S57" s="30" cm="1">
        <f t="array" ref="S57">(
SUM(('Export (QBO)'!$G$2:$G$2483&gt;=Budget!S$1)*('Export (QBO)'!$G$2:$G$2483&lt;=((EOMONTH(Budget!S$1,0))))*('Export (QBO)'!$J$2:$J$2483=$A57)*('Export (QBO)'!$I$2:$I$2483))
)</f>
        <v>261.63</v>
      </c>
      <c r="T57" s="30" cm="1">
        <f t="array" ref="T57">(
SUM(('Export (QBO)'!$G$2:$G$2483&gt;=Budget!T$1)*('Export (QBO)'!$G$2:$G$2483&lt;=((EOMONTH(Budget!T$1,0))))*('Export (QBO)'!$J$2:$J$2483=$A57)*('Export (QBO)'!$I$2:$I$2483))
)</f>
        <v>406.96000000000004</v>
      </c>
      <c r="U57" s="30" cm="1">
        <f t="array" ref="U57">(
SUM(('Export (QBO)'!$G$2:$G$2483&gt;=Budget!U$1)*('Export (QBO)'!$G$2:$G$2483&lt;=((EOMONTH(Budget!U$1,0))))*('Export (QBO)'!$J$2:$J$2483=$A57)*('Export (QBO)'!$I$2:$I$2483))
)</f>
        <v>527.42000000000007</v>
      </c>
      <c r="V57" s="30" cm="1">
        <f t="array" ref="V57">(
SUM(('Export (QBO)'!$G$2:$G$2483&gt;=Budget!V$1)*('Export (QBO)'!$G$2:$G$2483&lt;=((EOMONTH(Budget!V$1,0))))*('Export (QBO)'!$J$2:$J$2483=$A57)*('Export (QBO)'!$I$2:$I$2483))
)</f>
        <v>0</v>
      </c>
      <c r="W57" s="30" cm="1">
        <f t="array" ref="W57">(
SUM(('Export (QBO)'!$G$2:$G$2483&gt;=Budget!W$1)*('Export (QBO)'!$G$2:$G$2483&lt;=((EOMONTH(Budget!W$1,0))))*('Export (QBO)'!$J$2:$J$2483=$A57)*('Export (QBO)'!$I$2:$I$2483))
)</f>
        <v>0</v>
      </c>
      <c r="X57" s="30" cm="1">
        <f t="array" ref="X57">(
SUM(('Export (QBO)'!$G$2:$G$2483&gt;=Budget!X$1)*('Export (QBO)'!$G$2:$G$2483&lt;=((EOMONTH(Budget!X$1,0))))*('Export (QBO)'!$J$2:$J$2483=$A57)*('Export (QBO)'!$I$2:$I$2483))
)</f>
        <v>0</v>
      </c>
      <c r="Y57" s="30" cm="1">
        <f t="array" ref="Y57">(
SUM(('Export (QBO)'!$G$2:$G$2483&gt;=Budget!Y$1)*('Export (QBO)'!$G$2:$G$2483&lt;=((EOMONTH(Budget!Y$1,0))))*('Export (QBO)'!$J$2:$J$2483=$A57)*('Export (QBO)'!$I$2:$I$2483))
)</f>
        <v>0</v>
      </c>
      <c r="Z57" s="30" cm="1">
        <f t="array" ref="Z57">(
SUM(('Export (QBO)'!$G$2:$G$2483&gt;=Budget!Z$1)*('Export (QBO)'!$G$2:$G$2483&lt;=((EOMONTH(Budget!Z$1,0))))*('Export (QBO)'!$J$2:$J$2483=$A57)*('Export (QBO)'!$I$2:$I$2483))
)</f>
        <v>0</v>
      </c>
      <c r="AA57" s="30" cm="1">
        <f t="array" ref="AA57">(
SUM(('Export (QBO)'!$G$2:$G$2483&gt;=Budget!AA$1)*('Export (QBO)'!$G$2:$G$2483&lt;=((EOMONTH(Budget!AA$1,0))))*('Export (QBO)'!$J$2:$J$2483=$A57)*('Export (QBO)'!$I$2:$I$2483))
)</f>
        <v>0</v>
      </c>
      <c r="AB57" s="30" cm="1">
        <f t="array" ref="AB57">(
SUM(('Export (QBO)'!$G$2:$G$2483&gt;=Budget!AB$1)*('Export (QBO)'!$G$2:$G$2483&lt;=((EOMONTH(Budget!AB$1,0))))*('Export (QBO)'!$J$2:$J$2483=$A57)*('Export (QBO)'!$I$2:$I$2483))
)</f>
        <v>0</v>
      </c>
      <c r="AC57" s="31">
        <f t="shared" si="16"/>
        <v>4407.7000000000007</v>
      </c>
    </row>
    <row r="58" spans="1:35">
      <c r="A58" s="3" t="s">
        <v>327</v>
      </c>
      <c r="B58" s="3">
        <f>IFERROR((VLOOKUP(A58,'GL Review'!E:G,3,FALSE)),"")</f>
        <v>52520</v>
      </c>
      <c r="D58" s="30" cm="1">
        <f t="array" ref="D58">(
SUM(('Export (QBO)'!$G$2:$G$2483&gt;=Budget!D$1)*('Export (QBO)'!$G$2:$G$2483&lt;=((EOMONTH(Budget!D$1,0))))*('Export (QBO)'!$J$2:$J$2483=$A58)*('Export (QBO)'!$I$2:$I$2483))
)</f>
        <v>0</v>
      </c>
      <c r="E58" s="30" cm="1">
        <f t="array" ref="E58">(
SUM(('Export (QBO)'!$G$2:$G$2483&gt;=Budget!E$1)*('Export (QBO)'!$G$2:$G$2483&lt;=((EOMONTH(Budget!E$1,0))))*('Export (QBO)'!$J$2:$J$2483=$A58)*('Export (QBO)'!$I$2:$I$2483))
)</f>
        <v>0</v>
      </c>
      <c r="F58" s="30" cm="1">
        <f t="array" ref="F58">(
SUM(('Export (QBO)'!$G$2:$G$2483&gt;=Budget!F$1)*('Export (QBO)'!$G$2:$G$2483&lt;=((EOMONTH(Budget!F$1,0))))*('Export (QBO)'!$J$2:$J$2483=$A58)*('Export (QBO)'!$I$2:$I$2483))
)</f>
        <v>0</v>
      </c>
      <c r="G58" s="30" cm="1">
        <f t="array" ref="G58">(
SUM(('Export (QBO)'!$G$2:$G$2483&gt;=Budget!G$1)*('Export (QBO)'!$G$2:$G$2483&lt;=((EOMONTH(Budget!G$1,0))))*('Export (QBO)'!$J$2:$J$2483=$A58)*('Export (QBO)'!$I$2:$I$2483))
)</f>
        <v>0</v>
      </c>
      <c r="H58" s="30" cm="1">
        <f t="array" ref="H58">(
SUM(('Export (QBO)'!$G$2:$G$2483&gt;=Budget!H$1)*('Export (QBO)'!$G$2:$G$2483&lt;=((EOMONTH(Budget!H$1,0))))*('Export (QBO)'!$J$2:$J$2483=$A58)*('Export (QBO)'!$I$2:$I$2483))
)</f>
        <v>0</v>
      </c>
      <c r="I58" s="30" cm="1">
        <f t="array" ref="I58">(
SUM(('Export (QBO)'!$G$2:$G$2483&gt;=Budget!I$1)*('Export (QBO)'!$G$2:$G$2483&lt;=((EOMONTH(Budget!I$1,0))))*('Export (QBO)'!$J$2:$J$2483=$A58)*('Export (QBO)'!$I$2:$I$2483))
)</f>
        <v>0</v>
      </c>
      <c r="J58" s="30" cm="1">
        <f t="array" ref="J58">(
SUM(('Export (QBO)'!$G$2:$G$2483&gt;=Budget!J$1)*('Export (QBO)'!$G$2:$G$2483&lt;=((EOMONTH(Budget!J$1,0))))*('Export (QBO)'!$J$2:$J$2483=$A58)*('Export (QBO)'!$I$2:$I$2483))
)</f>
        <v>0</v>
      </c>
      <c r="K58" s="30" cm="1">
        <f t="array" ref="K58">(
SUM(('Export (QBO)'!$G$2:$G$2483&gt;=Budget!K$1)*('Export (QBO)'!$G$2:$G$2483&lt;=((EOMONTH(Budget!K$1,0))))*('Export (QBO)'!$J$2:$J$2483=$A58)*('Export (QBO)'!$I$2:$I$2483))
)</f>
        <v>0</v>
      </c>
      <c r="L58" s="30" cm="1">
        <f t="array" ref="L58">(
SUM(('Export (QBO)'!$G$2:$G$2483&gt;=Budget!L$1)*('Export (QBO)'!$G$2:$G$2483&lt;=((EOMONTH(Budget!L$1,0))))*('Export (QBO)'!$J$2:$J$2483=$A58)*('Export (QBO)'!$I$2:$I$2483))
)</f>
        <v>0</v>
      </c>
      <c r="M58" s="30" cm="1">
        <f t="array" ref="M58">(
SUM(('Export (QBO)'!$G$2:$G$2483&gt;=Budget!M$1)*('Export (QBO)'!$G$2:$G$2483&lt;=((EOMONTH(Budget!M$1,0))))*('Export (QBO)'!$J$2:$J$2483=$A58)*('Export (QBO)'!$I$2:$I$2483))
)</f>
        <v>0</v>
      </c>
      <c r="N58" s="30" cm="1">
        <f t="array" ref="N58">(
SUM(('Export (QBO)'!$G$2:$G$2483&gt;=Budget!N$1)*('Export (QBO)'!$G$2:$G$2483&lt;=((EOMONTH(Budget!N$1,0))))*('Export (QBO)'!$J$2:$J$2483=$A58)*('Export (QBO)'!$I$2:$I$2483))
)</f>
        <v>0</v>
      </c>
      <c r="O58" s="30" cm="1">
        <f t="array" ref="O58">(
SUM(('Export (QBO)'!$G$2:$G$2483&gt;=Budget!O$1)*('Export (QBO)'!$G$2:$G$2483&lt;=((EOMONTH(Budget!O$1,0))))*('Export (QBO)'!$J$2:$J$2483=$A58)*('Export (QBO)'!$I$2:$I$2483))
)</f>
        <v>0</v>
      </c>
      <c r="P58" s="31">
        <f t="shared" si="15"/>
        <v>0</v>
      </c>
      <c r="Q58" s="30" cm="1">
        <f t="array" ref="Q58">(
SUM(('Export (QBO)'!$G$2:$G$2483&gt;=Budget!Q$1)*('Export (QBO)'!$G$2:$G$2483&lt;=((EOMONTH(Budget!Q$1,0))))*('Export (QBO)'!$J$2:$J$2483=$A58)*('Export (QBO)'!$I$2:$I$2483))
)</f>
        <v>7025.3799999999992</v>
      </c>
      <c r="R58" s="30" cm="1">
        <f t="array" ref="R58">(
SUM(('Export (QBO)'!$G$2:$G$2483&gt;=Budget!R$1)*('Export (QBO)'!$G$2:$G$2483&lt;=((EOMONTH(Budget!R$1,0))))*('Export (QBO)'!$J$2:$J$2483=$A58)*('Export (QBO)'!$I$2:$I$2483))
)</f>
        <v>2572.5800000000004</v>
      </c>
      <c r="S58" s="30" cm="1">
        <f t="array" ref="S58">(
SUM(('Export (QBO)'!$G$2:$G$2483&gt;=Budget!S$1)*('Export (QBO)'!$G$2:$G$2483&lt;=((EOMONTH(Budget!S$1,0))))*('Export (QBO)'!$J$2:$J$2483=$A58)*('Export (QBO)'!$I$2:$I$2483))
)</f>
        <v>700.37</v>
      </c>
      <c r="T58" s="30" cm="1">
        <f t="array" ref="T58">(
SUM(('Export (QBO)'!$G$2:$G$2483&gt;=Budget!T$1)*('Export (QBO)'!$G$2:$G$2483&lt;=((EOMONTH(Budget!T$1,0))))*('Export (QBO)'!$J$2:$J$2483=$A58)*('Export (QBO)'!$I$2:$I$2483))
)</f>
        <v>1443.8899999999999</v>
      </c>
      <c r="U58" s="30" cm="1">
        <f t="array" ref="U58">(
SUM(('Export (QBO)'!$G$2:$G$2483&gt;=Budget!U$1)*('Export (QBO)'!$G$2:$G$2483&lt;=((EOMONTH(Budget!U$1,0))))*('Export (QBO)'!$J$2:$J$2483=$A58)*('Export (QBO)'!$I$2:$I$2483))
)</f>
        <v>1334.0700000000002</v>
      </c>
      <c r="V58" s="30" cm="1">
        <f t="array" ref="V58">(
SUM(('Export (QBO)'!$G$2:$G$2483&gt;=Budget!V$1)*('Export (QBO)'!$G$2:$G$2483&lt;=((EOMONTH(Budget!V$1,0))))*('Export (QBO)'!$J$2:$J$2483=$A58)*('Export (QBO)'!$I$2:$I$2483))
)</f>
        <v>0</v>
      </c>
      <c r="W58" s="30" cm="1">
        <f t="array" ref="W58">(
SUM(('Export (QBO)'!$G$2:$G$2483&gt;=Budget!W$1)*('Export (QBO)'!$G$2:$G$2483&lt;=((EOMONTH(Budget!W$1,0))))*('Export (QBO)'!$J$2:$J$2483=$A58)*('Export (QBO)'!$I$2:$I$2483))
)</f>
        <v>0</v>
      </c>
      <c r="X58" s="30" cm="1">
        <f t="array" ref="X58">(
SUM(('Export (QBO)'!$G$2:$G$2483&gt;=Budget!X$1)*('Export (QBO)'!$G$2:$G$2483&lt;=((EOMONTH(Budget!X$1,0))))*('Export (QBO)'!$J$2:$J$2483=$A58)*('Export (QBO)'!$I$2:$I$2483))
)</f>
        <v>0</v>
      </c>
      <c r="Y58" s="30" cm="1">
        <f t="array" ref="Y58">(
SUM(('Export (QBO)'!$G$2:$G$2483&gt;=Budget!Y$1)*('Export (QBO)'!$G$2:$G$2483&lt;=((EOMONTH(Budget!Y$1,0))))*('Export (QBO)'!$J$2:$J$2483=$A58)*('Export (QBO)'!$I$2:$I$2483))
)</f>
        <v>0</v>
      </c>
      <c r="Z58" s="30" cm="1">
        <f t="array" ref="Z58">(
SUM(('Export (QBO)'!$G$2:$G$2483&gt;=Budget!Z$1)*('Export (QBO)'!$G$2:$G$2483&lt;=((EOMONTH(Budget!Z$1,0))))*('Export (QBO)'!$J$2:$J$2483=$A58)*('Export (QBO)'!$I$2:$I$2483))
)</f>
        <v>0</v>
      </c>
      <c r="AA58" s="30" cm="1">
        <f t="array" ref="AA58">(
SUM(('Export (QBO)'!$G$2:$G$2483&gt;=Budget!AA$1)*('Export (QBO)'!$G$2:$G$2483&lt;=((EOMONTH(Budget!AA$1,0))))*('Export (QBO)'!$J$2:$J$2483=$A58)*('Export (QBO)'!$I$2:$I$2483))
)</f>
        <v>0</v>
      </c>
      <c r="AB58" s="30" cm="1">
        <f t="array" ref="AB58">(
SUM(('Export (QBO)'!$G$2:$G$2483&gt;=Budget!AB$1)*('Export (QBO)'!$G$2:$G$2483&lt;=((EOMONTH(Budget!AB$1,0))))*('Export (QBO)'!$J$2:$J$2483=$A58)*('Export (QBO)'!$I$2:$I$2483))
)</f>
        <v>0</v>
      </c>
      <c r="AC58" s="31">
        <f t="shared" si="16"/>
        <v>13076.289999999999</v>
      </c>
    </row>
    <row r="59" spans="1:35">
      <c r="A59" s="3" t="s">
        <v>381</v>
      </c>
      <c r="B59" s="3">
        <f>IFERROR((VLOOKUP(A59,'GL Review'!E:G,3,FALSE)),"")</f>
        <v>52515</v>
      </c>
      <c r="D59" s="30" cm="1">
        <f t="array" ref="D59">(
SUM(('Export (QBO)'!$G$2:$G$2483&gt;=Budget!D$1)*('Export (QBO)'!$G$2:$G$2483&lt;=((EOMONTH(Budget!D$1,0))))*('Export (QBO)'!$J$2:$J$2483=$A59)*('Export (QBO)'!$I$2:$I$2483))
)</f>
        <v>0</v>
      </c>
      <c r="E59" s="30" cm="1">
        <f t="array" ref="E59">(
SUM(('Export (QBO)'!$G$2:$G$2483&gt;=Budget!E$1)*('Export (QBO)'!$G$2:$G$2483&lt;=((EOMONTH(Budget!E$1,0))))*('Export (QBO)'!$J$2:$J$2483=$A59)*('Export (QBO)'!$I$2:$I$2483))
)</f>
        <v>0</v>
      </c>
      <c r="F59" s="30" cm="1">
        <f t="array" ref="F59">(
SUM(('Export (QBO)'!$G$2:$G$2483&gt;=Budget!F$1)*('Export (QBO)'!$G$2:$G$2483&lt;=((EOMONTH(Budget!F$1,0))))*('Export (QBO)'!$J$2:$J$2483=$A59)*('Export (QBO)'!$I$2:$I$2483))
)</f>
        <v>0</v>
      </c>
      <c r="G59" s="30" cm="1">
        <f t="array" ref="G59">(
SUM(('Export (QBO)'!$G$2:$G$2483&gt;=Budget!G$1)*('Export (QBO)'!$G$2:$G$2483&lt;=((EOMONTH(Budget!G$1,0))))*('Export (QBO)'!$J$2:$J$2483=$A59)*('Export (QBO)'!$I$2:$I$2483))
)</f>
        <v>0</v>
      </c>
      <c r="H59" s="30" cm="1">
        <f t="array" ref="H59">(
SUM(('Export (QBO)'!$G$2:$G$2483&gt;=Budget!H$1)*('Export (QBO)'!$G$2:$G$2483&lt;=((EOMONTH(Budget!H$1,0))))*('Export (QBO)'!$J$2:$J$2483=$A59)*('Export (QBO)'!$I$2:$I$2483))
)</f>
        <v>0</v>
      </c>
      <c r="I59" s="30" cm="1">
        <f t="array" ref="I59">(
SUM(('Export (QBO)'!$G$2:$G$2483&gt;=Budget!I$1)*('Export (QBO)'!$G$2:$G$2483&lt;=((EOMONTH(Budget!I$1,0))))*('Export (QBO)'!$J$2:$J$2483=$A59)*('Export (QBO)'!$I$2:$I$2483))
)</f>
        <v>0</v>
      </c>
      <c r="J59" s="30" cm="1">
        <f t="array" ref="J59">(
SUM(('Export (QBO)'!$G$2:$G$2483&gt;=Budget!J$1)*('Export (QBO)'!$G$2:$G$2483&lt;=((EOMONTH(Budget!J$1,0))))*('Export (QBO)'!$J$2:$J$2483=$A59)*('Export (QBO)'!$I$2:$I$2483))
)</f>
        <v>0</v>
      </c>
      <c r="K59" s="30" cm="1">
        <f t="array" ref="K59">(
SUM(('Export (QBO)'!$G$2:$G$2483&gt;=Budget!K$1)*('Export (QBO)'!$G$2:$G$2483&lt;=((EOMONTH(Budget!K$1,0))))*('Export (QBO)'!$J$2:$J$2483=$A59)*('Export (QBO)'!$I$2:$I$2483))
)</f>
        <v>0</v>
      </c>
      <c r="L59" s="30" cm="1">
        <f t="array" ref="L59">(
SUM(('Export (QBO)'!$G$2:$G$2483&gt;=Budget!L$1)*('Export (QBO)'!$G$2:$G$2483&lt;=((EOMONTH(Budget!L$1,0))))*('Export (QBO)'!$J$2:$J$2483=$A59)*('Export (QBO)'!$I$2:$I$2483))
)</f>
        <v>0</v>
      </c>
      <c r="M59" s="30" cm="1">
        <f t="array" ref="M59">(
SUM(('Export (QBO)'!$G$2:$G$2483&gt;=Budget!M$1)*('Export (QBO)'!$G$2:$G$2483&lt;=((EOMONTH(Budget!M$1,0))))*('Export (QBO)'!$J$2:$J$2483=$A59)*('Export (QBO)'!$I$2:$I$2483))
)</f>
        <v>0</v>
      </c>
      <c r="N59" s="30" cm="1">
        <f t="array" ref="N59">(
SUM(('Export (QBO)'!$G$2:$G$2483&gt;=Budget!N$1)*('Export (QBO)'!$G$2:$G$2483&lt;=((EOMONTH(Budget!N$1,0))))*('Export (QBO)'!$J$2:$J$2483=$A59)*('Export (QBO)'!$I$2:$I$2483))
)</f>
        <v>0</v>
      </c>
      <c r="O59" s="30" cm="1">
        <f t="array" ref="O59">(
SUM(('Export (QBO)'!$G$2:$G$2483&gt;=Budget!O$1)*('Export (QBO)'!$G$2:$G$2483&lt;=((EOMONTH(Budget!O$1,0))))*('Export (QBO)'!$J$2:$J$2483=$A59)*('Export (QBO)'!$I$2:$I$2483))
)</f>
        <v>0</v>
      </c>
      <c r="P59" s="31">
        <f t="shared" si="15"/>
        <v>0</v>
      </c>
      <c r="Q59" s="30" cm="1">
        <f t="array" ref="Q59">(
SUM(('Export (QBO)'!$G$2:$G$2483&gt;=Budget!Q$1)*('Export (QBO)'!$G$2:$G$2483&lt;=((EOMONTH(Budget!Q$1,0))))*('Export (QBO)'!$J$2:$J$2483=$A59)*('Export (QBO)'!$I$2:$I$2483))
)</f>
        <v>0</v>
      </c>
      <c r="R59" s="30" cm="1">
        <f t="array" ref="R59">(
SUM(('Export (QBO)'!$G$2:$G$2483&gt;=Budget!R$1)*('Export (QBO)'!$G$2:$G$2483&lt;=((EOMONTH(Budget!R$1,0))))*('Export (QBO)'!$J$2:$J$2483=$A59)*('Export (QBO)'!$I$2:$I$2483))
)</f>
        <v>0</v>
      </c>
      <c r="S59" s="30" cm="1">
        <f t="array" ref="S59">(
SUM(('Export (QBO)'!$G$2:$G$2483&gt;=Budget!S$1)*('Export (QBO)'!$G$2:$G$2483&lt;=((EOMONTH(Budget!S$1,0))))*('Export (QBO)'!$J$2:$J$2483=$A59)*('Export (QBO)'!$I$2:$I$2483))
)</f>
        <v>0</v>
      </c>
      <c r="T59" s="30" cm="1">
        <f t="array" ref="T59">(
SUM(('Export (QBO)'!$G$2:$G$2483&gt;=Budget!T$1)*('Export (QBO)'!$G$2:$G$2483&lt;=((EOMONTH(Budget!T$1,0))))*('Export (QBO)'!$J$2:$J$2483=$A59)*('Export (QBO)'!$I$2:$I$2483))
)</f>
        <v>0</v>
      </c>
      <c r="U59" s="30" cm="1">
        <f t="array" ref="U59">(
SUM(('Export (QBO)'!$G$2:$G$2483&gt;=Budget!U$1)*('Export (QBO)'!$G$2:$G$2483&lt;=((EOMONTH(Budget!U$1,0))))*('Export (QBO)'!$J$2:$J$2483=$A59)*('Export (QBO)'!$I$2:$I$2483))
)</f>
        <v>0</v>
      </c>
      <c r="V59" s="30" cm="1">
        <f t="array" ref="V59">(
SUM(('Export (QBO)'!$G$2:$G$2483&gt;=Budget!V$1)*('Export (QBO)'!$G$2:$G$2483&lt;=((EOMONTH(Budget!V$1,0))))*('Export (QBO)'!$J$2:$J$2483=$A59)*('Export (QBO)'!$I$2:$I$2483))
)</f>
        <v>0</v>
      </c>
      <c r="W59" s="30" cm="1">
        <f t="array" ref="W59">(
SUM(('Export (QBO)'!$G$2:$G$2483&gt;=Budget!W$1)*('Export (QBO)'!$G$2:$G$2483&lt;=((EOMONTH(Budget!W$1,0))))*('Export (QBO)'!$J$2:$J$2483=$A59)*('Export (QBO)'!$I$2:$I$2483))
)</f>
        <v>0</v>
      </c>
      <c r="X59" s="30" cm="1">
        <f t="array" ref="X59">(
SUM(('Export (QBO)'!$G$2:$G$2483&gt;=Budget!X$1)*('Export (QBO)'!$G$2:$G$2483&lt;=((EOMONTH(Budget!X$1,0))))*('Export (QBO)'!$J$2:$J$2483=$A59)*('Export (QBO)'!$I$2:$I$2483))
)</f>
        <v>0</v>
      </c>
      <c r="Y59" s="30" cm="1">
        <f t="array" ref="Y59">(
SUM(('Export (QBO)'!$G$2:$G$2483&gt;=Budget!Y$1)*('Export (QBO)'!$G$2:$G$2483&lt;=((EOMONTH(Budget!Y$1,0))))*('Export (QBO)'!$J$2:$J$2483=$A59)*('Export (QBO)'!$I$2:$I$2483))
)</f>
        <v>0</v>
      </c>
      <c r="Z59" s="30" cm="1">
        <f t="array" ref="Z59">(
SUM(('Export (QBO)'!$G$2:$G$2483&gt;=Budget!Z$1)*('Export (QBO)'!$G$2:$G$2483&lt;=((EOMONTH(Budget!Z$1,0))))*('Export (QBO)'!$J$2:$J$2483=$A59)*('Export (QBO)'!$I$2:$I$2483))
)</f>
        <v>0</v>
      </c>
      <c r="AA59" s="30" cm="1">
        <f t="array" ref="AA59">(
SUM(('Export (QBO)'!$G$2:$G$2483&gt;=Budget!AA$1)*('Export (QBO)'!$G$2:$G$2483&lt;=((EOMONTH(Budget!AA$1,0))))*('Export (QBO)'!$J$2:$J$2483=$A59)*('Export (QBO)'!$I$2:$I$2483))
)</f>
        <v>0</v>
      </c>
      <c r="AB59" s="30" cm="1">
        <f t="array" ref="AB59">(
SUM(('Export (QBO)'!$G$2:$G$2483&gt;=Budget!AB$1)*('Export (QBO)'!$G$2:$G$2483&lt;=((EOMONTH(Budget!AB$1,0))))*('Export (QBO)'!$J$2:$J$2483=$A59)*('Export (QBO)'!$I$2:$I$2483))
)</f>
        <v>0</v>
      </c>
      <c r="AC59" s="31">
        <f t="shared" si="16"/>
        <v>0</v>
      </c>
    </row>
    <row r="60" spans="1:35">
      <c r="A60" s="3" t="s">
        <v>331</v>
      </c>
      <c r="B60" s="3">
        <f>IFERROR((VLOOKUP(A60,'GL Review'!E:G,3,FALSE)),"")</f>
        <v>52530</v>
      </c>
      <c r="D60" s="30" cm="1">
        <f t="array" ref="D60">(
SUM(('Export (QBO)'!$G$2:$G$2483&gt;=Budget!D$1)*('Export (QBO)'!$G$2:$G$2483&lt;=((EOMONTH(Budget!D$1,0))))*('Export (QBO)'!$J$2:$J$2483=$A60)*('Export (QBO)'!$I$2:$I$2483))
)</f>
        <v>0</v>
      </c>
      <c r="E60" s="30" cm="1">
        <f t="array" ref="E60">(
SUM(('Export (QBO)'!$G$2:$G$2483&gt;=Budget!E$1)*('Export (QBO)'!$G$2:$G$2483&lt;=((EOMONTH(Budget!E$1,0))))*('Export (QBO)'!$J$2:$J$2483=$A60)*('Export (QBO)'!$I$2:$I$2483))
)</f>
        <v>0</v>
      </c>
      <c r="F60" s="30" cm="1">
        <f t="array" ref="F60">(
SUM(('Export (QBO)'!$G$2:$G$2483&gt;=Budget!F$1)*('Export (QBO)'!$G$2:$G$2483&lt;=((EOMONTH(Budget!F$1,0))))*('Export (QBO)'!$J$2:$J$2483=$A60)*('Export (QBO)'!$I$2:$I$2483))
)</f>
        <v>0</v>
      </c>
      <c r="G60" s="30" cm="1">
        <f t="array" ref="G60">(
SUM(('Export (QBO)'!$G$2:$G$2483&gt;=Budget!G$1)*('Export (QBO)'!$G$2:$G$2483&lt;=((EOMONTH(Budget!G$1,0))))*('Export (QBO)'!$J$2:$J$2483=$A60)*('Export (QBO)'!$I$2:$I$2483))
)</f>
        <v>0</v>
      </c>
      <c r="H60" s="30" cm="1">
        <f t="array" ref="H60">(
SUM(('Export (QBO)'!$G$2:$G$2483&gt;=Budget!H$1)*('Export (QBO)'!$G$2:$G$2483&lt;=((EOMONTH(Budget!H$1,0))))*('Export (QBO)'!$J$2:$J$2483=$A60)*('Export (QBO)'!$I$2:$I$2483))
)</f>
        <v>0</v>
      </c>
      <c r="I60" s="30" cm="1">
        <f t="array" ref="I60">(
SUM(('Export (QBO)'!$G$2:$G$2483&gt;=Budget!I$1)*('Export (QBO)'!$G$2:$G$2483&lt;=((EOMONTH(Budget!I$1,0))))*('Export (QBO)'!$J$2:$J$2483=$A60)*('Export (QBO)'!$I$2:$I$2483))
)</f>
        <v>0</v>
      </c>
      <c r="J60" s="30" cm="1">
        <f t="array" ref="J60">(
SUM(('Export (QBO)'!$G$2:$G$2483&gt;=Budget!J$1)*('Export (QBO)'!$G$2:$G$2483&lt;=((EOMONTH(Budget!J$1,0))))*('Export (QBO)'!$J$2:$J$2483=$A60)*('Export (QBO)'!$I$2:$I$2483))
)</f>
        <v>0</v>
      </c>
      <c r="K60" s="30" cm="1">
        <f t="array" ref="K60">(
SUM(('Export (QBO)'!$G$2:$G$2483&gt;=Budget!K$1)*('Export (QBO)'!$G$2:$G$2483&lt;=((EOMONTH(Budget!K$1,0))))*('Export (QBO)'!$J$2:$J$2483=$A60)*('Export (QBO)'!$I$2:$I$2483))
)</f>
        <v>0</v>
      </c>
      <c r="L60" s="30" cm="1">
        <f t="array" ref="L60">(
SUM(('Export (QBO)'!$G$2:$G$2483&gt;=Budget!L$1)*('Export (QBO)'!$G$2:$G$2483&lt;=((EOMONTH(Budget!L$1,0))))*('Export (QBO)'!$J$2:$J$2483=$A60)*('Export (QBO)'!$I$2:$I$2483))
)</f>
        <v>0</v>
      </c>
      <c r="M60" s="30" cm="1">
        <f t="array" ref="M60">(
SUM(('Export (QBO)'!$G$2:$G$2483&gt;=Budget!M$1)*('Export (QBO)'!$G$2:$G$2483&lt;=((EOMONTH(Budget!M$1,0))))*('Export (QBO)'!$J$2:$J$2483=$A60)*('Export (QBO)'!$I$2:$I$2483))
)</f>
        <v>0</v>
      </c>
      <c r="N60" s="30" cm="1">
        <f t="array" ref="N60">(
SUM(('Export (QBO)'!$G$2:$G$2483&gt;=Budget!N$1)*('Export (QBO)'!$G$2:$G$2483&lt;=((EOMONTH(Budget!N$1,0))))*('Export (QBO)'!$J$2:$J$2483=$A60)*('Export (QBO)'!$I$2:$I$2483))
)</f>
        <v>0</v>
      </c>
      <c r="O60" s="30" cm="1">
        <f t="array" ref="O60">(
SUM(('Export (QBO)'!$G$2:$G$2483&gt;=Budget!O$1)*('Export (QBO)'!$G$2:$G$2483&lt;=((EOMONTH(Budget!O$1,0))))*('Export (QBO)'!$J$2:$J$2483=$A60)*('Export (QBO)'!$I$2:$I$2483))
)</f>
        <v>0</v>
      </c>
      <c r="P60" s="31">
        <f t="shared" si="15"/>
        <v>0</v>
      </c>
      <c r="Q60" s="30" cm="1">
        <f t="array" ref="Q60">(
SUM(('Export (QBO)'!$G$2:$G$2483&gt;=Budget!Q$1)*('Export (QBO)'!$G$2:$G$2483&lt;=((EOMONTH(Budget!Q$1,0))))*('Export (QBO)'!$J$2:$J$2483=$A60)*('Export (QBO)'!$I$2:$I$2483))
)</f>
        <v>0</v>
      </c>
      <c r="R60" s="30" cm="1">
        <f t="array" ref="R60">(
SUM(('Export (QBO)'!$G$2:$G$2483&gt;=Budget!R$1)*('Export (QBO)'!$G$2:$G$2483&lt;=((EOMONTH(Budget!R$1,0))))*('Export (QBO)'!$J$2:$J$2483=$A60)*('Export (QBO)'!$I$2:$I$2483))
)</f>
        <v>0</v>
      </c>
      <c r="S60" s="30" cm="1">
        <f t="array" ref="S60">(
SUM(('Export (QBO)'!$G$2:$G$2483&gt;=Budget!S$1)*('Export (QBO)'!$G$2:$G$2483&lt;=((EOMONTH(Budget!S$1,0))))*('Export (QBO)'!$J$2:$J$2483=$A60)*('Export (QBO)'!$I$2:$I$2483))
)</f>
        <v>0</v>
      </c>
      <c r="T60" s="30" cm="1">
        <f t="array" ref="T60">(
SUM(('Export (QBO)'!$G$2:$G$2483&gt;=Budget!T$1)*('Export (QBO)'!$G$2:$G$2483&lt;=((EOMONTH(Budget!T$1,0))))*('Export (QBO)'!$J$2:$J$2483=$A60)*('Export (QBO)'!$I$2:$I$2483))
)</f>
        <v>0</v>
      </c>
      <c r="U60" s="30" cm="1">
        <f t="array" ref="U60">(
SUM(('Export (QBO)'!$G$2:$G$2483&gt;=Budget!U$1)*('Export (QBO)'!$G$2:$G$2483&lt;=((EOMONTH(Budget!U$1,0))))*('Export (QBO)'!$J$2:$J$2483=$A60)*('Export (QBO)'!$I$2:$I$2483))
)</f>
        <v>0</v>
      </c>
      <c r="V60" s="30" cm="1">
        <f t="array" ref="V60">(
SUM(('Export (QBO)'!$G$2:$G$2483&gt;=Budget!V$1)*('Export (QBO)'!$G$2:$G$2483&lt;=((EOMONTH(Budget!V$1,0))))*('Export (QBO)'!$J$2:$J$2483=$A60)*('Export (QBO)'!$I$2:$I$2483))
)</f>
        <v>0</v>
      </c>
      <c r="W60" s="30" cm="1">
        <f t="array" ref="W60">(
SUM(('Export (QBO)'!$G$2:$G$2483&gt;=Budget!W$1)*('Export (QBO)'!$G$2:$G$2483&lt;=((EOMONTH(Budget!W$1,0))))*('Export (QBO)'!$J$2:$J$2483=$A60)*('Export (QBO)'!$I$2:$I$2483))
)</f>
        <v>0</v>
      </c>
      <c r="X60" s="30" cm="1">
        <f t="array" ref="X60">(
SUM(('Export (QBO)'!$G$2:$G$2483&gt;=Budget!X$1)*('Export (QBO)'!$G$2:$G$2483&lt;=((EOMONTH(Budget!X$1,0))))*('Export (QBO)'!$J$2:$J$2483=$A60)*('Export (QBO)'!$I$2:$I$2483))
)</f>
        <v>0</v>
      </c>
      <c r="Y60" s="30" cm="1">
        <f t="array" ref="Y60">(
SUM(('Export (QBO)'!$G$2:$G$2483&gt;=Budget!Y$1)*('Export (QBO)'!$G$2:$G$2483&lt;=((EOMONTH(Budget!Y$1,0))))*('Export (QBO)'!$J$2:$J$2483=$A60)*('Export (QBO)'!$I$2:$I$2483))
)</f>
        <v>0</v>
      </c>
      <c r="Z60" s="30" cm="1">
        <f t="array" ref="Z60">(
SUM(('Export (QBO)'!$G$2:$G$2483&gt;=Budget!Z$1)*('Export (QBO)'!$G$2:$G$2483&lt;=((EOMONTH(Budget!Z$1,0))))*('Export (QBO)'!$J$2:$J$2483=$A60)*('Export (QBO)'!$I$2:$I$2483))
)</f>
        <v>0</v>
      </c>
      <c r="AA60" s="30" cm="1">
        <f t="array" ref="AA60">(
SUM(('Export (QBO)'!$G$2:$G$2483&gt;=Budget!AA$1)*('Export (QBO)'!$G$2:$G$2483&lt;=((EOMONTH(Budget!AA$1,0))))*('Export (QBO)'!$J$2:$J$2483=$A60)*('Export (QBO)'!$I$2:$I$2483))
)</f>
        <v>0</v>
      </c>
      <c r="AB60" s="30" cm="1">
        <f t="array" ref="AB60">(
SUM(('Export (QBO)'!$G$2:$G$2483&gt;=Budget!AB$1)*('Export (QBO)'!$G$2:$G$2483&lt;=((EOMONTH(Budget!AB$1,0))))*('Export (QBO)'!$J$2:$J$2483=$A60)*('Export (QBO)'!$I$2:$I$2483))
)</f>
        <v>0</v>
      </c>
      <c r="AC60" s="31">
        <f t="shared" si="16"/>
        <v>0</v>
      </c>
    </row>
    <row r="61" spans="1:35">
      <c r="A61" s="57" t="s">
        <v>347</v>
      </c>
      <c r="B61" s="92">
        <f>IFERROR((VLOOKUP(A61,'GL Review'!E:G,3,FALSE)),"")</f>
        <v>52173</v>
      </c>
      <c r="D61" s="30" cm="1">
        <f t="array" ref="D61">(
SUM(('Export (QBO)'!$G$2:$G$2483&gt;=Budget!D$1)*('Export (QBO)'!$G$2:$G$2483&lt;=((EOMONTH(Budget!D$1,0))))*('Export (QBO)'!$J$2:$J$2483=$A61)*('Export (QBO)'!$I$2:$I$2483))
)</f>
        <v>0</v>
      </c>
      <c r="E61" s="30" cm="1">
        <f t="array" ref="E61">(
SUM(('Export (QBO)'!$G$2:$G$2483&gt;=Budget!E$1)*('Export (QBO)'!$G$2:$G$2483&lt;=((EOMONTH(Budget!E$1,0))))*('Export (QBO)'!$J$2:$J$2483=$A61)*('Export (QBO)'!$I$2:$I$2483))
)</f>
        <v>0</v>
      </c>
      <c r="F61" s="30" cm="1">
        <f t="array" ref="F61">(
SUM(('Export (QBO)'!$G$2:$G$2483&gt;=Budget!F$1)*('Export (QBO)'!$G$2:$G$2483&lt;=((EOMONTH(Budget!F$1,0))))*('Export (QBO)'!$J$2:$J$2483=$A61)*('Export (QBO)'!$I$2:$I$2483))
)</f>
        <v>0</v>
      </c>
      <c r="G61" s="30" cm="1">
        <f t="array" ref="G61">(
SUM(('Export (QBO)'!$G$2:$G$2483&gt;=Budget!G$1)*('Export (QBO)'!$G$2:$G$2483&lt;=((EOMONTH(Budget!G$1,0))))*('Export (QBO)'!$J$2:$J$2483=$A61)*('Export (QBO)'!$I$2:$I$2483))
)</f>
        <v>0</v>
      </c>
      <c r="H61" s="30" cm="1">
        <f t="array" ref="H61">(
SUM(('Export (QBO)'!$G$2:$G$2483&gt;=Budget!H$1)*('Export (QBO)'!$G$2:$G$2483&lt;=((EOMONTH(Budget!H$1,0))))*('Export (QBO)'!$J$2:$J$2483=$A61)*('Export (QBO)'!$I$2:$I$2483))
)</f>
        <v>0</v>
      </c>
      <c r="I61" s="30" cm="1">
        <f t="array" ref="I61">(
SUM(('Export (QBO)'!$G$2:$G$2483&gt;=Budget!I$1)*('Export (QBO)'!$G$2:$G$2483&lt;=((EOMONTH(Budget!I$1,0))))*('Export (QBO)'!$J$2:$J$2483=$A61)*('Export (QBO)'!$I$2:$I$2483))
)</f>
        <v>0</v>
      </c>
      <c r="J61" s="30" cm="1">
        <f t="array" ref="J61">(
SUM(('Export (QBO)'!$G$2:$G$2483&gt;=Budget!J$1)*('Export (QBO)'!$G$2:$G$2483&lt;=((EOMONTH(Budget!J$1,0))))*('Export (QBO)'!$J$2:$J$2483=$A61)*('Export (QBO)'!$I$2:$I$2483))
)</f>
        <v>0</v>
      </c>
      <c r="K61" s="30" cm="1">
        <f t="array" ref="K61">(
SUM(('Export (QBO)'!$G$2:$G$2483&gt;=Budget!K$1)*('Export (QBO)'!$G$2:$G$2483&lt;=((EOMONTH(Budget!K$1,0))))*('Export (QBO)'!$J$2:$J$2483=$A61)*('Export (QBO)'!$I$2:$I$2483))
)</f>
        <v>0</v>
      </c>
      <c r="L61" s="30" cm="1">
        <f t="array" ref="L61">(
SUM(('Export (QBO)'!$G$2:$G$2483&gt;=Budget!L$1)*('Export (QBO)'!$G$2:$G$2483&lt;=((EOMONTH(Budget!L$1,0))))*('Export (QBO)'!$J$2:$J$2483=$A61)*('Export (QBO)'!$I$2:$I$2483))
)</f>
        <v>0</v>
      </c>
      <c r="M61" s="30" cm="1">
        <f t="array" ref="M61">(
SUM(('Export (QBO)'!$G$2:$G$2483&gt;=Budget!M$1)*('Export (QBO)'!$G$2:$G$2483&lt;=((EOMONTH(Budget!M$1,0))))*('Export (QBO)'!$J$2:$J$2483=$A61)*('Export (QBO)'!$I$2:$I$2483))
)</f>
        <v>0</v>
      </c>
      <c r="N61" s="30" cm="1">
        <f t="array" ref="N61">(
SUM(('Export (QBO)'!$G$2:$G$2483&gt;=Budget!N$1)*('Export (QBO)'!$G$2:$G$2483&lt;=((EOMONTH(Budget!N$1,0))))*('Export (QBO)'!$J$2:$J$2483=$A61)*('Export (QBO)'!$I$2:$I$2483))
)</f>
        <v>0</v>
      </c>
      <c r="O61" s="30" cm="1">
        <f t="array" ref="O61">(
SUM(('Export (QBO)'!$G$2:$G$2483&gt;=Budget!O$1)*('Export (QBO)'!$G$2:$G$2483&lt;=((EOMONTH(Budget!O$1,0))))*('Export (QBO)'!$J$2:$J$2483=$A61)*('Export (QBO)'!$I$2:$I$2483))
)</f>
        <v>0</v>
      </c>
      <c r="P61" s="31">
        <f t="shared" si="15"/>
        <v>0</v>
      </c>
      <c r="Q61" s="30" cm="1">
        <f t="array" ref="Q61">(
SUM(('Export (QBO)'!$G$2:$G$2483&gt;=Budget!Q$1)*('Export (QBO)'!$G$2:$G$2483&lt;=((EOMONTH(Budget!Q$1,0))))*('Export (QBO)'!$J$2:$J$2483=$A61)*('Export (QBO)'!$I$2:$I$2483))
)</f>
        <v>0</v>
      </c>
      <c r="R61" s="30" cm="1">
        <f t="array" ref="R61">(
SUM(('Export (QBO)'!$G$2:$G$2483&gt;=Budget!R$1)*('Export (QBO)'!$G$2:$G$2483&lt;=((EOMONTH(Budget!R$1,0))))*('Export (QBO)'!$J$2:$J$2483=$A61)*('Export (QBO)'!$I$2:$I$2483))
)</f>
        <v>247</v>
      </c>
      <c r="S61" s="30" cm="1">
        <f t="array" ref="S61">(
SUM(('Export (QBO)'!$G$2:$G$2483&gt;=Budget!S$1)*('Export (QBO)'!$G$2:$G$2483&lt;=((EOMONTH(Budget!S$1,0))))*('Export (QBO)'!$J$2:$J$2483=$A61)*('Export (QBO)'!$I$2:$I$2483))
)</f>
        <v>0</v>
      </c>
      <c r="T61" s="30" cm="1">
        <f t="array" ref="T61">(
SUM(('Export (QBO)'!$G$2:$G$2483&gt;=Budget!T$1)*('Export (QBO)'!$G$2:$G$2483&lt;=((EOMONTH(Budget!T$1,0))))*('Export (QBO)'!$J$2:$J$2483=$A61)*('Export (QBO)'!$I$2:$I$2483))
)</f>
        <v>0</v>
      </c>
      <c r="U61" s="30" cm="1">
        <f t="array" ref="U61">(
SUM(('Export (QBO)'!$G$2:$G$2483&gt;=Budget!U$1)*('Export (QBO)'!$G$2:$G$2483&lt;=((EOMONTH(Budget!U$1,0))))*('Export (QBO)'!$J$2:$J$2483=$A61)*('Export (QBO)'!$I$2:$I$2483))
)</f>
        <v>0</v>
      </c>
      <c r="V61" s="30" cm="1">
        <f t="array" ref="V61">(
SUM(('Export (QBO)'!$G$2:$G$2483&gt;=Budget!V$1)*('Export (QBO)'!$G$2:$G$2483&lt;=((EOMONTH(Budget!V$1,0))))*('Export (QBO)'!$J$2:$J$2483=$A61)*('Export (QBO)'!$I$2:$I$2483))
)</f>
        <v>0</v>
      </c>
      <c r="W61" s="30" cm="1">
        <f t="array" ref="W61">(
SUM(('Export (QBO)'!$G$2:$G$2483&gt;=Budget!W$1)*('Export (QBO)'!$G$2:$G$2483&lt;=((EOMONTH(Budget!W$1,0))))*('Export (QBO)'!$J$2:$J$2483=$A61)*('Export (QBO)'!$I$2:$I$2483))
)</f>
        <v>0</v>
      </c>
      <c r="X61" s="30" cm="1">
        <f t="array" ref="X61">(
SUM(('Export (QBO)'!$G$2:$G$2483&gt;=Budget!X$1)*('Export (QBO)'!$G$2:$G$2483&lt;=((EOMONTH(Budget!X$1,0))))*('Export (QBO)'!$J$2:$J$2483=$A61)*('Export (QBO)'!$I$2:$I$2483))
)</f>
        <v>0</v>
      </c>
      <c r="Y61" s="30" cm="1">
        <f t="array" ref="Y61">(
SUM(('Export (QBO)'!$G$2:$G$2483&gt;=Budget!Y$1)*('Export (QBO)'!$G$2:$G$2483&lt;=((EOMONTH(Budget!Y$1,0))))*('Export (QBO)'!$J$2:$J$2483=$A61)*('Export (QBO)'!$I$2:$I$2483))
)</f>
        <v>0</v>
      </c>
      <c r="Z61" s="30" cm="1">
        <f t="array" ref="Z61">(
SUM(('Export (QBO)'!$G$2:$G$2483&gt;=Budget!Z$1)*('Export (QBO)'!$G$2:$G$2483&lt;=((EOMONTH(Budget!Z$1,0))))*('Export (QBO)'!$J$2:$J$2483=$A61)*('Export (QBO)'!$I$2:$I$2483))
)</f>
        <v>0</v>
      </c>
      <c r="AA61" s="30" cm="1">
        <f t="array" ref="AA61">(
SUM(('Export (QBO)'!$G$2:$G$2483&gt;=Budget!AA$1)*('Export (QBO)'!$G$2:$G$2483&lt;=((EOMONTH(Budget!AA$1,0))))*('Export (QBO)'!$J$2:$J$2483=$A61)*('Export (QBO)'!$I$2:$I$2483))
)</f>
        <v>0</v>
      </c>
      <c r="AB61" s="30" cm="1">
        <f t="array" ref="AB61">(
SUM(('Export (QBO)'!$G$2:$G$2483&gt;=Budget!AB$1)*('Export (QBO)'!$G$2:$G$2483&lt;=((EOMONTH(Budget!AB$1,0))))*('Export (QBO)'!$J$2:$J$2483=$A61)*('Export (QBO)'!$I$2:$I$2483))
)</f>
        <v>0</v>
      </c>
      <c r="AC61" s="31">
        <f t="shared" si="16"/>
        <v>247</v>
      </c>
    </row>
    <row r="62" spans="1:35" ht="17" thickBot="1">
      <c r="A62" s="3"/>
      <c r="B62" s="3" t="str">
        <f>IFERROR((VLOOKUP(A62,'GL Review'!E:G,3,FALSE)),"")</f>
        <v/>
      </c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1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1"/>
    </row>
    <row r="63" spans="1:35">
      <c r="A63" s="33" t="s">
        <v>379</v>
      </c>
      <c r="B63" s="3" t="str">
        <f>IFERROR((VLOOKUP(A63,'GL Review'!E:G,3,FALSE)),"")</f>
        <v/>
      </c>
      <c r="D63" s="34">
        <f t="shared" ref="D63:O63" si="17">SUM(D52:D62)</f>
        <v>0</v>
      </c>
      <c r="E63" s="34">
        <f t="shared" si="17"/>
        <v>0</v>
      </c>
      <c r="F63" s="34">
        <f t="shared" si="17"/>
        <v>0</v>
      </c>
      <c r="G63" s="34">
        <f t="shared" si="17"/>
        <v>0</v>
      </c>
      <c r="H63" s="34">
        <f t="shared" si="17"/>
        <v>0</v>
      </c>
      <c r="I63" s="34">
        <f t="shared" si="17"/>
        <v>0</v>
      </c>
      <c r="J63" s="34">
        <f t="shared" si="17"/>
        <v>0</v>
      </c>
      <c r="K63" s="34">
        <f t="shared" si="17"/>
        <v>0</v>
      </c>
      <c r="L63" s="34">
        <f t="shared" si="17"/>
        <v>0</v>
      </c>
      <c r="M63" s="34">
        <f t="shared" si="17"/>
        <v>0</v>
      </c>
      <c r="N63" s="34">
        <f t="shared" si="17"/>
        <v>0</v>
      </c>
      <c r="O63" s="34">
        <f t="shared" si="17"/>
        <v>0</v>
      </c>
      <c r="P63" s="35">
        <f>SUM(D63:O63)</f>
        <v>0</v>
      </c>
      <c r="Q63" s="34">
        <f t="shared" ref="Q63:AB63" si="18">SUM(Q52:Q62)</f>
        <v>103256.23</v>
      </c>
      <c r="R63" s="34">
        <f t="shared" si="18"/>
        <v>72724.709999999977</v>
      </c>
      <c r="S63" s="34">
        <f t="shared" si="18"/>
        <v>12880.93</v>
      </c>
      <c r="T63" s="34">
        <f t="shared" si="18"/>
        <v>22456.829999999998</v>
      </c>
      <c r="U63" s="34">
        <f t="shared" si="18"/>
        <v>27997.019999999997</v>
      </c>
      <c r="V63" s="34">
        <f t="shared" si="18"/>
        <v>0</v>
      </c>
      <c r="W63" s="34">
        <f t="shared" si="18"/>
        <v>0</v>
      </c>
      <c r="X63" s="34">
        <f t="shared" si="18"/>
        <v>0</v>
      </c>
      <c r="Y63" s="34">
        <f t="shared" si="18"/>
        <v>0</v>
      </c>
      <c r="Z63" s="34">
        <f t="shared" si="18"/>
        <v>0</v>
      </c>
      <c r="AA63" s="34">
        <f t="shared" si="18"/>
        <v>0</v>
      </c>
      <c r="AB63" s="34">
        <f t="shared" si="18"/>
        <v>0</v>
      </c>
      <c r="AC63" s="35">
        <f>SUM(Q63:AB63)</f>
        <v>239315.71999999994</v>
      </c>
      <c r="AE63" s="34"/>
      <c r="AG63" s="64"/>
    </row>
    <row r="64" spans="1:35">
      <c r="A64" s="33"/>
      <c r="B64" s="3" t="str">
        <f>IFERROR((VLOOKUP(A64,'GL Review'!E:G,3,FALSE)),"")</f>
        <v/>
      </c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60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60"/>
      <c r="AE64" s="36"/>
      <c r="AG64" s="65"/>
    </row>
    <row r="65" spans="1:35">
      <c r="A65" s="33"/>
      <c r="B65" s="3" t="str">
        <f>IFERROR((VLOOKUP(A65,'GL Review'!E:G,3,FALSE)),"")</f>
        <v/>
      </c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60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60"/>
      <c r="AE65" s="36"/>
      <c r="AG65" s="65"/>
    </row>
    <row r="66" spans="1:35">
      <c r="A66" s="2" t="s">
        <v>333</v>
      </c>
      <c r="B66" s="3" t="str">
        <f>IFERROR((VLOOKUP(A66,'GL Review'!E:G,3,FALSE)),"")</f>
        <v/>
      </c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8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8"/>
    </row>
    <row r="67" spans="1:35">
      <c r="A67" s="54" t="s">
        <v>259</v>
      </c>
      <c r="B67" s="3">
        <f>IFERROR((VLOOKUP(A67,'GL Review'!E:G,3,FALSE)),"")</f>
        <v>21040</v>
      </c>
      <c r="D67" s="30" cm="1">
        <f t="array" ref="D67">(
SUM(('Export (QBO)'!$G$2:$G$2483&gt;=Budget!D$1)*('Export (QBO)'!$G$2:$G$2483&lt;=((EOMONTH(Budget!D$1,0))))*('Export (QBO)'!$J$2:$J$2483=$A67)*('Export (QBO)'!$I$2:$I$2483))
)</f>
        <v>0</v>
      </c>
      <c r="E67" s="30" cm="1">
        <f t="array" ref="E67">(
SUM(('Export (QBO)'!$G$2:$G$2483&gt;=Budget!E$1)*('Export (QBO)'!$G$2:$G$2483&lt;=((EOMONTH(Budget!E$1,0))))*('Export (QBO)'!$J$2:$J$2483=$A67)*('Export (QBO)'!$I$2:$I$2483))
)</f>
        <v>0</v>
      </c>
      <c r="F67" s="30" cm="1">
        <f t="array" ref="F67">(
SUM(('Export (QBO)'!$G$2:$G$2483&gt;=Budget!F$1)*('Export (QBO)'!$G$2:$G$2483&lt;=((EOMONTH(Budget!F$1,0))))*('Export (QBO)'!$J$2:$J$2483=$A67)*('Export (QBO)'!$I$2:$I$2483))
)</f>
        <v>0</v>
      </c>
      <c r="G67" s="30" cm="1">
        <f t="array" ref="G67">(
SUM(('Export (QBO)'!$G$2:$G$2483&gt;=Budget!G$1)*('Export (QBO)'!$G$2:$G$2483&lt;=((EOMONTH(Budget!G$1,0))))*('Export (QBO)'!$J$2:$J$2483=$A67)*('Export (QBO)'!$I$2:$I$2483))
)</f>
        <v>0</v>
      </c>
      <c r="H67" s="30" cm="1">
        <f t="array" ref="H67">(
SUM(('Export (QBO)'!$G$2:$G$2483&gt;=Budget!H$1)*('Export (QBO)'!$G$2:$G$2483&lt;=((EOMONTH(Budget!H$1,0))))*('Export (QBO)'!$J$2:$J$2483=$A67)*('Export (QBO)'!$I$2:$I$2483))
)</f>
        <v>0</v>
      </c>
      <c r="I67" s="30" cm="1">
        <f t="array" ref="I67">(
SUM(('Export (QBO)'!$G$2:$G$2483&gt;=Budget!I$1)*('Export (QBO)'!$G$2:$G$2483&lt;=((EOMONTH(Budget!I$1,0))))*('Export (QBO)'!$J$2:$J$2483=$A67)*('Export (QBO)'!$I$2:$I$2483))
)</f>
        <v>0</v>
      </c>
      <c r="J67" s="30" cm="1">
        <f t="array" ref="J67">(
SUM(('Export (QBO)'!$G$2:$G$2483&gt;=Budget!J$1)*('Export (QBO)'!$G$2:$G$2483&lt;=((EOMONTH(Budget!J$1,0))))*('Export (QBO)'!$J$2:$J$2483=$A67)*('Export (QBO)'!$I$2:$I$2483))
)</f>
        <v>0</v>
      </c>
      <c r="K67" s="30" cm="1">
        <f t="array" ref="K67">(
SUM(('Export (QBO)'!$G$2:$G$2483&gt;=Budget!K$1)*('Export (QBO)'!$G$2:$G$2483&lt;=((EOMONTH(Budget!K$1,0))))*('Export (QBO)'!$J$2:$J$2483=$A67)*('Export (QBO)'!$I$2:$I$2483))
)</f>
        <v>0</v>
      </c>
      <c r="L67" s="30" cm="1">
        <f t="array" ref="L67">(
SUM(('Export (QBO)'!$G$2:$G$2483&gt;=Budget!L$1)*('Export (QBO)'!$G$2:$G$2483&lt;=((EOMONTH(Budget!L$1,0))))*('Export (QBO)'!$J$2:$J$2483=$A67)*('Export (QBO)'!$I$2:$I$2483))
)</f>
        <v>0</v>
      </c>
      <c r="M67" s="30" cm="1">
        <f t="array" ref="M67">(
SUM(('Export (QBO)'!$G$2:$G$2483&gt;=Budget!M$1)*('Export (QBO)'!$G$2:$G$2483&lt;=((EOMONTH(Budget!M$1,0))))*('Export (QBO)'!$J$2:$J$2483=$A67)*('Export (QBO)'!$I$2:$I$2483))
)</f>
        <v>0</v>
      </c>
      <c r="N67" s="30" cm="1">
        <f t="array" ref="N67">(
SUM(('Export (QBO)'!$G$2:$G$2483&gt;=Budget!N$1)*('Export (QBO)'!$G$2:$G$2483&lt;=((EOMONTH(Budget!N$1,0))))*('Export (QBO)'!$J$2:$J$2483=$A67)*('Export (QBO)'!$I$2:$I$2483))
)</f>
        <v>0</v>
      </c>
      <c r="O67" s="30" cm="1">
        <f t="array" ref="O67">(
SUM(('Export (QBO)'!$G$2:$G$2483&gt;=Budget!O$1)*('Export (QBO)'!$G$2:$G$2483&lt;=((EOMONTH(Budget!O$1,0))))*('Export (QBO)'!$J$2:$J$2483=$A67)*('Export (QBO)'!$I$2:$I$2483))
)</f>
        <v>0</v>
      </c>
      <c r="P67" s="31">
        <f>SUM(D67:O67)</f>
        <v>0</v>
      </c>
      <c r="Q67" s="30" cm="1">
        <f t="array" ref="Q67">(
SUM(('Export (QBO)'!$G$2:$G$2483&gt;=Budget!Q$1)*('Export (QBO)'!$G$2:$G$2483&lt;=((EOMONTH(Budget!Q$1,0))))*('Export (QBO)'!$J$2:$J$2483=$A67)*('Export (QBO)'!$I$2:$I$2483))
)</f>
        <v>0</v>
      </c>
      <c r="R67" s="30" cm="1">
        <f t="array" ref="R67">(
SUM(('Export (QBO)'!$G$2:$G$2483&gt;=Budget!R$1)*('Export (QBO)'!$G$2:$G$2483&lt;=((EOMONTH(Budget!R$1,0))))*('Export (QBO)'!$J$2:$J$2483=$A67)*('Export (QBO)'!$I$2:$I$2483))
)</f>
        <v>0</v>
      </c>
      <c r="S67" s="30" cm="1">
        <f t="array" ref="S67">(
SUM(('Export (QBO)'!$G$2:$G$2483&gt;=Budget!S$1)*('Export (QBO)'!$G$2:$G$2483&lt;=((EOMONTH(Budget!S$1,0))))*('Export (QBO)'!$J$2:$J$2483=$A67)*('Export (QBO)'!$I$2:$I$2483))
)</f>
        <v>0</v>
      </c>
      <c r="T67" s="30" cm="1">
        <f t="array" ref="T67">(
SUM(('Export (QBO)'!$G$2:$G$2483&gt;=Budget!T$1)*('Export (QBO)'!$G$2:$G$2483&lt;=((EOMONTH(Budget!T$1,0))))*('Export (QBO)'!$J$2:$J$2483=$A67)*('Export (QBO)'!$I$2:$I$2483))
)</f>
        <v>0</v>
      </c>
      <c r="U67" s="30" cm="1">
        <f t="array" ref="U67">(
SUM(('Export (QBO)'!$G$2:$G$2483&gt;=Budget!U$1)*('Export (QBO)'!$G$2:$G$2483&lt;=((EOMONTH(Budget!U$1,0))))*('Export (QBO)'!$J$2:$J$2483=$A67)*('Export (QBO)'!$I$2:$I$2483))
)</f>
        <v>0</v>
      </c>
      <c r="V67" s="30" cm="1">
        <f t="array" ref="V67">(
SUM(('Export (QBO)'!$G$2:$G$2483&gt;=Budget!V$1)*('Export (QBO)'!$G$2:$G$2483&lt;=((EOMONTH(Budget!V$1,0))))*('Export (QBO)'!$J$2:$J$2483=$A67)*('Export (QBO)'!$I$2:$I$2483))
)</f>
        <v>0</v>
      </c>
      <c r="W67" s="30" cm="1">
        <f t="array" ref="W67">(
SUM(('Export (QBO)'!$G$2:$G$2483&gt;=Budget!W$1)*('Export (QBO)'!$G$2:$G$2483&lt;=((EOMONTH(Budget!W$1,0))))*('Export (QBO)'!$J$2:$J$2483=$A67)*('Export (QBO)'!$I$2:$I$2483))
)</f>
        <v>0</v>
      </c>
      <c r="X67" s="30" cm="1">
        <f t="array" ref="X67">(
SUM(('Export (QBO)'!$G$2:$G$2483&gt;=Budget!X$1)*('Export (QBO)'!$G$2:$G$2483&lt;=((EOMONTH(Budget!X$1,0))))*('Export (QBO)'!$J$2:$J$2483=$A67)*('Export (QBO)'!$I$2:$I$2483))
)</f>
        <v>0</v>
      </c>
      <c r="Y67" s="30" cm="1">
        <f t="array" ref="Y67">(
SUM(('Export (QBO)'!$G$2:$G$2483&gt;=Budget!Y$1)*('Export (QBO)'!$G$2:$G$2483&lt;=((EOMONTH(Budget!Y$1,0))))*('Export (QBO)'!$J$2:$J$2483=$A67)*('Export (QBO)'!$I$2:$I$2483))
)</f>
        <v>0</v>
      </c>
      <c r="Z67" s="30" cm="1">
        <f t="array" ref="Z67">(
SUM(('Export (QBO)'!$G$2:$G$2483&gt;=Budget!Z$1)*('Export (QBO)'!$G$2:$G$2483&lt;=((EOMONTH(Budget!Z$1,0))))*('Export (QBO)'!$J$2:$J$2483=$A67)*('Export (QBO)'!$I$2:$I$2483))
)</f>
        <v>0</v>
      </c>
      <c r="AA67" s="30" cm="1">
        <f t="array" ref="AA67">(
SUM(('Export (QBO)'!$G$2:$G$2483&gt;=Budget!AA$1)*('Export (QBO)'!$G$2:$G$2483&lt;=((EOMONTH(Budget!AA$1,0))))*('Export (QBO)'!$J$2:$J$2483=$A67)*('Export (QBO)'!$I$2:$I$2483))
)</f>
        <v>0</v>
      </c>
      <c r="AB67" s="30" cm="1">
        <f t="array" ref="AB67">(
SUM(('Export (QBO)'!$G$2:$G$2483&gt;=Budget!AB$1)*('Export (QBO)'!$G$2:$G$2483&lt;=((EOMONTH(Budget!AB$1,0))))*('Export (QBO)'!$J$2:$J$2483=$A67)*('Export (QBO)'!$I$2:$I$2483))
)</f>
        <v>0</v>
      </c>
      <c r="AC67" s="31">
        <f>SUM(Q67:AB67)</f>
        <v>0</v>
      </c>
    </row>
    <row r="68" spans="1:35" ht="17" thickBot="1">
      <c r="A68" s="32"/>
      <c r="B68" s="3" t="str">
        <f>IFERROR((VLOOKUP(A68,'GL Review'!E:G,3,FALSE)),"")</f>
        <v/>
      </c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1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1"/>
    </row>
    <row r="69" spans="1:35">
      <c r="A69" s="33" t="s">
        <v>337</v>
      </c>
      <c r="B69" s="3" t="str">
        <f>IFERROR((VLOOKUP(A69,'GL Review'!E:G,3,FALSE)),"")</f>
        <v/>
      </c>
      <c r="D69" s="34">
        <f t="shared" ref="D69:O69" si="19">SUM(D66:D68)</f>
        <v>0</v>
      </c>
      <c r="E69" s="34">
        <f t="shared" si="19"/>
        <v>0</v>
      </c>
      <c r="F69" s="34">
        <f t="shared" si="19"/>
        <v>0</v>
      </c>
      <c r="G69" s="34">
        <f t="shared" si="19"/>
        <v>0</v>
      </c>
      <c r="H69" s="34">
        <f t="shared" si="19"/>
        <v>0</v>
      </c>
      <c r="I69" s="34">
        <f t="shared" si="19"/>
        <v>0</v>
      </c>
      <c r="J69" s="34">
        <f t="shared" si="19"/>
        <v>0</v>
      </c>
      <c r="K69" s="34">
        <f t="shared" si="19"/>
        <v>0</v>
      </c>
      <c r="L69" s="34">
        <f t="shared" si="19"/>
        <v>0</v>
      </c>
      <c r="M69" s="34">
        <f t="shared" si="19"/>
        <v>0</v>
      </c>
      <c r="N69" s="34">
        <f t="shared" si="19"/>
        <v>0</v>
      </c>
      <c r="O69" s="34">
        <f t="shared" si="19"/>
        <v>0</v>
      </c>
      <c r="P69" s="35">
        <f>SUM(D69:O69)</f>
        <v>0</v>
      </c>
      <c r="Q69" s="34">
        <f t="shared" ref="Q69:AB69" si="20">SUM(Q66:Q68)</f>
        <v>0</v>
      </c>
      <c r="R69" s="34">
        <f t="shared" si="20"/>
        <v>0</v>
      </c>
      <c r="S69" s="34">
        <f t="shared" si="20"/>
        <v>0</v>
      </c>
      <c r="T69" s="34">
        <f t="shared" si="20"/>
        <v>0</v>
      </c>
      <c r="U69" s="34">
        <f t="shared" si="20"/>
        <v>0</v>
      </c>
      <c r="V69" s="34">
        <f t="shared" si="20"/>
        <v>0</v>
      </c>
      <c r="W69" s="34">
        <f t="shared" si="20"/>
        <v>0</v>
      </c>
      <c r="X69" s="34">
        <f t="shared" si="20"/>
        <v>0</v>
      </c>
      <c r="Y69" s="34">
        <f t="shared" si="20"/>
        <v>0</v>
      </c>
      <c r="Z69" s="34">
        <f t="shared" si="20"/>
        <v>0</v>
      </c>
      <c r="AA69" s="34">
        <f t="shared" si="20"/>
        <v>0</v>
      </c>
      <c r="AB69" s="34">
        <f t="shared" si="20"/>
        <v>0</v>
      </c>
      <c r="AC69" s="35">
        <f>SUM(Q69:AB69)</f>
        <v>0</v>
      </c>
      <c r="AE69" s="34"/>
      <c r="AG69" s="64"/>
    </row>
    <row r="70" spans="1:35">
      <c r="A70" s="33"/>
      <c r="B70" s="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6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60"/>
      <c r="AE70" s="36"/>
      <c r="AG70" s="65"/>
    </row>
    <row r="71" spans="1:35">
      <c r="A71" s="33"/>
      <c r="B71" s="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60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60"/>
      <c r="AE71" s="36"/>
      <c r="AG71" s="65"/>
    </row>
    <row r="72" spans="1:35">
      <c r="A72" s="33"/>
      <c r="B72" s="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60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60"/>
      <c r="AE72" s="36"/>
      <c r="AG72" s="65"/>
    </row>
    <row r="73" spans="1:35">
      <c r="A73" s="2" t="s">
        <v>373</v>
      </c>
      <c r="B73" s="3" t="str">
        <f>IFERROR((VLOOKUP(A73,'GL Review'!E:G,3,FALSE)),"")</f>
        <v/>
      </c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8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8"/>
    </row>
    <row r="74" spans="1:35">
      <c r="A74" s="54" t="s">
        <v>56</v>
      </c>
      <c r="B74" s="3">
        <f>IFERROR((VLOOKUP(A74,'GL Review'!E:G,3,FALSE)),"")</f>
        <v>52110</v>
      </c>
      <c r="D74" s="30" cm="1">
        <f t="array" ref="D74">(
SUM(('Export (QBO)'!$G$2:$G$2483&gt;=Budget!D$1)*('Export (QBO)'!$G$2:$G$2483&lt;=((EOMONTH(Budget!D$1,0))))*('Export (QBO)'!$J$2:$J$2483=$A74)*('Export (QBO)'!$I$2:$I$2483))
)</f>
        <v>0</v>
      </c>
      <c r="E74" s="30" cm="1">
        <f t="array" ref="E74">(
SUM(('Export (QBO)'!$G$2:$G$2483&gt;=Budget!E$1)*('Export (QBO)'!$G$2:$G$2483&lt;=((EOMONTH(Budget!E$1,0))))*('Export (QBO)'!$J$2:$J$2483=$A74)*('Export (QBO)'!$I$2:$I$2483))
)</f>
        <v>0</v>
      </c>
      <c r="F74" s="30" cm="1">
        <f t="array" ref="F74">(
SUM(('Export (QBO)'!$G$2:$G$2483&gt;=Budget!F$1)*('Export (QBO)'!$G$2:$G$2483&lt;=((EOMONTH(Budget!F$1,0))))*('Export (QBO)'!$J$2:$J$2483=$A74)*('Export (QBO)'!$I$2:$I$2483))
)</f>
        <v>0</v>
      </c>
      <c r="G74" s="30" cm="1">
        <f t="array" ref="G74">(
SUM(('Export (QBO)'!$G$2:$G$2483&gt;=Budget!G$1)*('Export (QBO)'!$G$2:$G$2483&lt;=((EOMONTH(Budget!G$1,0))))*('Export (QBO)'!$J$2:$J$2483=$A74)*('Export (QBO)'!$I$2:$I$2483))
)</f>
        <v>0</v>
      </c>
      <c r="H74" s="30" cm="1">
        <f t="array" ref="H74">(
SUM(('Export (QBO)'!$G$2:$G$2483&gt;=Budget!H$1)*('Export (QBO)'!$G$2:$G$2483&lt;=((EOMONTH(Budget!H$1,0))))*('Export (QBO)'!$J$2:$J$2483=$A74)*('Export (QBO)'!$I$2:$I$2483))
)</f>
        <v>0</v>
      </c>
      <c r="I74" s="30" cm="1">
        <f t="array" ref="I74">(
SUM(('Export (QBO)'!$G$2:$G$2483&gt;=Budget!I$1)*('Export (QBO)'!$G$2:$G$2483&lt;=((EOMONTH(Budget!I$1,0))))*('Export (QBO)'!$J$2:$J$2483=$A74)*('Export (QBO)'!$I$2:$I$2483))
)</f>
        <v>0</v>
      </c>
      <c r="J74" s="30" cm="1">
        <f t="array" ref="J74">(
SUM(('Export (QBO)'!$G$2:$G$2483&gt;=Budget!J$1)*('Export (QBO)'!$G$2:$G$2483&lt;=((EOMONTH(Budget!J$1,0))))*('Export (QBO)'!$J$2:$J$2483=$A74)*('Export (QBO)'!$I$2:$I$2483))
)</f>
        <v>0</v>
      </c>
      <c r="K74" s="30" cm="1">
        <f t="array" ref="K74">(
SUM(('Export (QBO)'!$G$2:$G$2483&gt;=Budget!K$1)*('Export (QBO)'!$G$2:$G$2483&lt;=((EOMONTH(Budget!K$1,0))))*('Export (QBO)'!$J$2:$J$2483=$A74)*('Export (QBO)'!$I$2:$I$2483))
)</f>
        <v>0</v>
      </c>
      <c r="L74" s="30" cm="1">
        <f t="array" ref="L74">(
SUM(('Export (QBO)'!$G$2:$G$2483&gt;=Budget!L$1)*('Export (QBO)'!$G$2:$G$2483&lt;=((EOMONTH(Budget!L$1,0))))*('Export (QBO)'!$J$2:$J$2483=$A74)*('Export (QBO)'!$I$2:$I$2483))
)</f>
        <v>0</v>
      </c>
      <c r="M74" s="30" cm="1">
        <f t="array" ref="M74">(
SUM(('Export (QBO)'!$G$2:$G$2483&gt;=Budget!M$1)*('Export (QBO)'!$G$2:$G$2483&lt;=((EOMONTH(Budget!M$1,0))))*('Export (QBO)'!$J$2:$J$2483=$A74)*('Export (QBO)'!$I$2:$I$2483))
)</f>
        <v>0</v>
      </c>
      <c r="N74" s="30" cm="1">
        <f t="array" ref="N74">(
SUM(('Export (QBO)'!$G$2:$G$2483&gt;=Budget!N$1)*('Export (QBO)'!$G$2:$G$2483&lt;=((EOMONTH(Budget!N$1,0))))*('Export (QBO)'!$J$2:$J$2483=$A74)*('Export (QBO)'!$I$2:$I$2483))
)</f>
        <v>0</v>
      </c>
      <c r="O74" s="30" cm="1">
        <f t="array" ref="O74">(
SUM(('Export (QBO)'!$G$2:$G$2483&gt;=Budget!O$1)*('Export (QBO)'!$G$2:$G$2483&lt;=((EOMONTH(Budget!O$1,0))))*('Export (QBO)'!$J$2:$J$2483=$A74)*('Export (QBO)'!$I$2:$I$2483))
)</f>
        <v>0</v>
      </c>
      <c r="P74" s="31">
        <f t="shared" ref="P74:P93" si="21">SUM(D74:O74)</f>
        <v>0</v>
      </c>
      <c r="Q74" s="30" cm="1">
        <f t="array" ref="Q74">(
SUM(('Export (QBO)'!$G$2:$G$2483&gt;=Budget!Q$1)*('Export (QBO)'!$G$2:$G$2483&lt;=((EOMONTH(Budget!Q$1,0))))*('Export (QBO)'!$J$2:$J$2483=$A74)*('Export (QBO)'!$I$2:$I$2483))
)</f>
        <v>89.6</v>
      </c>
      <c r="R74" s="30" cm="1">
        <f t="array" ref="R74">(
SUM(('Export (QBO)'!$G$2:$G$2483&gt;=Budget!R$1)*('Export (QBO)'!$G$2:$G$2483&lt;=((EOMONTH(Budget!R$1,0))))*('Export (QBO)'!$J$2:$J$2483=$A74)*('Export (QBO)'!$I$2:$I$2483))
)</f>
        <v>302.93</v>
      </c>
      <c r="S74" s="30" cm="1">
        <f t="array" ref="S74">(
SUM(('Export (QBO)'!$G$2:$G$2483&gt;=Budget!S$1)*('Export (QBO)'!$G$2:$G$2483&lt;=((EOMONTH(Budget!S$1,0))))*('Export (QBO)'!$J$2:$J$2483=$A74)*('Export (QBO)'!$I$2:$I$2483))
)</f>
        <v>5967.93</v>
      </c>
      <c r="T74" s="30" cm="1">
        <f t="array" ref="T74">(
SUM(('Export (QBO)'!$G$2:$G$2483&gt;=Budget!T$1)*('Export (QBO)'!$G$2:$G$2483&lt;=((EOMONTH(Budget!T$1,0))))*('Export (QBO)'!$J$2:$J$2483=$A74)*('Export (QBO)'!$I$2:$I$2483))
)</f>
        <v>5359.13</v>
      </c>
      <c r="U74" s="30" cm="1">
        <f t="array" ref="U74">(
SUM(('Export (QBO)'!$G$2:$G$2483&gt;=Budget!U$1)*('Export (QBO)'!$G$2:$G$2483&lt;=((EOMONTH(Budget!U$1,0))))*('Export (QBO)'!$J$2:$J$2483=$A74)*('Export (QBO)'!$I$2:$I$2483))
)</f>
        <v>1663.96</v>
      </c>
      <c r="V74" s="30" cm="1">
        <f t="array" ref="V74">(
SUM(('Export (QBO)'!$G$2:$G$2483&gt;=Budget!V$1)*('Export (QBO)'!$G$2:$G$2483&lt;=((EOMONTH(Budget!V$1,0))))*('Export (QBO)'!$J$2:$J$2483=$A74)*('Export (QBO)'!$I$2:$I$2483))
)</f>
        <v>0</v>
      </c>
      <c r="W74" s="30" cm="1">
        <f t="array" ref="W74">(
SUM(('Export (QBO)'!$G$2:$G$2483&gt;=Budget!W$1)*('Export (QBO)'!$G$2:$G$2483&lt;=((EOMONTH(Budget!W$1,0))))*('Export (QBO)'!$J$2:$J$2483=$A74)*('Export (QBO)'!$I$2:$I$2483))
)</f>
        <v>0</v>
      </c>
      <c r="X74" s="30" cm="1">
        <f t="array" ref="X74">(
SUM(('Export (QBO)'!$G$2:$G$2483&gt;=Budget!X$1)*('Export (QBO)'!$G$2:$G$2483&lt;=((EOMONTH(Budget!X$1,0))))*('Export (QBO)'!$J$2:$J$2483=$A74)*('Export (QBO)'!$I$2:$I$2483))
)</f>
        <v>0</v>
      </c>
      <c r="Y74" s="30" cm="1">
        <f t="array" ref="Y74">(
SUM(('Export (QBO)'!$G$2:$G$2483&gt;=Budget!Y$1)*('Export (QBO)'!$G$2:$G$2483&lt;=((EOMONTH(Budget!Y$1,0))))*('Export (QBO)'!$J$2:$J$2483=$A74)*('Export (QBO)'!$I$2:$I$2483))
)</f>
        <v>0</v>
      </c>
      <c r="Z74" s="30" cm="1">
        <f t="array" ref="Z74">(
SUM(('Export (QBO)'!$G$2:$G$2483&gt;=Budget!Z$1)*('Export (QBO)'!$G$2:$G$2483&lt;=((EOMONTH(Budget!Z$1,0))))*('Export (QBO)'!$J$2:$J$2483=$A74)*('Export (QBO)'!$I$2:$I$2483))
)</f>
        <v>0</v>
      </c>
      <c r="AA74" s="30" cm="1">
        <f t="array" ref="AA74">(
SUM(('Export (QBO)'!$G$2:$G$2483&gt;=Budget!AA$1)*('Export (QBO)'!$G$2:$G$2483&lt;=((EOMONTH(Budget!AA$1,0))))*('Export (QBO)'!$J$2:$J$2483=$A74)*('Export (QBO)'!$I$2:$I$2483))
)</f>
        <v>0</v>
      </c>
      <c r="AB74" s="30" cm="1">
        <f t="array" ref="AB74">(
SUM(('Export (QBO)'!$G$2:$G$2483&gt;=Budget!AB$1)*('Export (QBO)'!$G$2:$G$2483&lt;=((EOMONTH(Budget!AB$1,0))))*('Export (QBO)'!$J$2:$J$2483=$A74)*('Export (QBO)'!$I$2:$I$2483))
)</f>
        <v>0</v>
      </c>
      <c r="AC74" s="31">
        <f t="shared" ref="AC74:AC93" si="22">SUM(Q74:AB74)</f>
        <v>13383.55</v>
      </c>
      <c r="AE74" s="98">
        <f>15000+12000+10000+6000</f>
        <v>43000</v>
      </c>
    </row>
    <row r="75" spans="1:35">
      <c r="A75" s="54" t="s">
        <v>403</v>
      </c>
      <c r="B75" s="3">
        <f>IFERROR((VLOOKUP(A75,'GL Review'!E:G,3,FALSE)),"")</f>
        <v>52175</v>
      </c>
      <c r="D75" s="30" cm="1">
        <f t="array" ref="D75">(
SUM(('Export (QBO)'!$G$2:$G$2483&gt;=Budget!D$1)*('Export (QBO)'!$G$2:$G$2483&lt;=((EOMONTH(Budget!D$1,0))))*('Export (QBO)'!$J$2:$J$2483=$A75)*('Export (QBO)'!$I$2:$I$2483))
)</f>
        <v>0</v>
      </c>
      <c r="E75" s="30" cm="1">
        <f t="array" ref="E75">(
SUM(('Export (QBO)'!$G$2:$G$2483&gt;=Budget!E$1)*('Export (QBO)'!$G$2:$G$2483&lt;=((EOMONTH(Budget!E$1,0))))*('Export (QBO)'!$J$2:$J$2483=$A75)*('Export (QBO)'!$I$2:$I$2483))
)</f>
        <v>0</v>
      </c>
      <c r="F75" s="30" cm="1">
        <f t="array" ref="F75">(
SUM(('Export (QBO)'!$G$2:$G$2483&gt;=Budget!F$1)*('Export (QBO)'!$G$2:$G$2483&lt;=((EOMONTH(Budget!F$1,0))))*('Export (QBO)'!$J$2:$J$2483=$A75)*('Export (QBO)'!$I$2:$I$2483))
)</f>
        <v>0</v>
      </c>
      <c r="G75" s="30" cm="1">
        <f t="array" ref="G75">(
SUM(('Export (QBO)'!$G$2:$G$2483&gt;=Budget!G$1)*('Export (QBO)'!$G$2:$G$2483&lt;=((EOMONTH(Budget!G$1,0))))*('Export (QBO)'!$J$2:$J$2483=$A75)*('Export (QBO)'!$I$2:$I$2483))
)</f>
        <v>0</v>
      </c>
      <c r="H75" s="30" cm="1">
        <f t="array" ref="H75">(
SUM(('Export (QBO)'!$G$2:$G$2483&gt;=Budget!H$1)*('Export (QBO)'!$G$2:$G$2483&lt;=((EOMONTH(Budget!H$1,0))))*('Export (QBO)'!$J$2:$J$2483=$A75)*('Export (QBO)'!$I$2:$I$2483))
)</f>
        <v>0</v>
      </c>
      <c r="I75" s="30" cm="1">
        <f t="array" ref="I75">(
SUM(('Export (QBO)'!$G$2:$G$2483&gt;=Budget!I$1)*('Export (QBO)'!$G$2:$G$2483&lt;=((EOMONTH(Budget!I$1,0))))*('Export (QBO)'!$J$2:$J$2483=$A75)*('Export (QBO)'!$I$2:$I$2483))
)</f>
        <v>0</v>
      </c>
      <c r="J75" s="30" cm="1">
        <f t="array" ref="J75">(
SUM(('Export (QBO)'!$G$2:$G$2483&gt;=Budget!J$1)*('Export (QBO)'!$G$2:$G$2483&lt;=((EOMONTH(Budget!J$1,0))))*('Export (QBO)'!$J$2:$J$2483=$A75)*('Export (QBO)'!$I$2:$I$2483))
)</f>
        <v>0</v>
      </c>
      <c r="K75" s="30" cm="1">
        <f t="array" ref="K75">(
SUM(('Export (QBO)'!$G$2:$G$2483&gt;=Budget!K$1)*('Export (QBO)'!$G$2:$G$2483&lt;=((EOMONTH(Budget!K$1,0))))*('Export (QBO)'!$J$2:$J$2483=$A75)*('Export (QBO)'!$I$2:$I$2483))
)</f>
        <v>0</v>
      </c>
      <c r="L75" s="30" cm="1">
        <f t="array" ref="L75">(
SUM(('Export (QBO)'!$G$2:$G$2483&gt;=Budget!L$1)*('Export (QBO)'!$G$2:$G$2483&lt;=((EOMONTH(Budget!L$1,0))))*('Export (QBO)'!$J$2:$J$2483=$A75)*('Export (QBO)'!$I$2:$I$2483))
)</f>
        <v>0</v>
      </c>
      <c r="M75" s="30" cm="1">
        <f t="array" ref="M75">(
SUM(('Export (QBO)'!$G$2:$G$2483&gt;=Budget!M$1)*('Export (QBO)'!$G$2:$G$2483&lt;=((EOMONTH(Budget!M$1,0))))*('Export (QBO)'!$J$2:$J$2483=$A75)*('Export (QBO)'!$I$2:$I$2483))
)</f>
        <v>0</v>
      </c>
      <c r="N75" s="30" cm="1">
        <f t="array" ref="N75">(
SUM(('Export (QBO)'!$G$2:$G$2483&gt;=Budget!N$1)*('Export (QBO)'!$G$2:$G$2483&lt;=((EOMONTH(Budget!N$1,0))))*('Export (QBO)'!$J$2:$J$2483=$A75)*('Export (QBO)'!$I$2:$I$2483))
)</f>
        <v>0</v>
      </c>
      <c r="O75" s="30" cm="1">
        <f t="array" ref="O75">(
SUM(('Export (QBO)'!$G$2:$G$2483&gt;=Budget!O$1)*('Export (QBO)'!$G$2:$G$2483&lt;=((EOMONTH(Budget!O$1,0))))*('Export (QBO)'!$J$2:$J$2483=$A75)*('Export (QBO)'!$I$2:$I$2483))
)</f>
        <v>0</v>
      </c>
      <c r="P75" s="31">
        <f t="shared" si="21"/>
        <v>0</v>
      </c>
      <c r="Q75" s="30" cm="1">
        <f t="array" ref="Q75">(
SUM(('Export (QBO)'!$G$2:$G$2483&gt;=Budget!Q$1)*('Export (QBO)'!$G$2:$G$2483&lt;=((EOMONTH(Budget!Q$1,0))))*('Export (QBO)'!$J$2:$J$2483=$A75)*('Export (QBO)'!$I$2:$I$2483))
)</f>
        <v>1252.44</v>
      </c>
      <c r="R75" s="30" cm="1">
        <f t="array" ref="R75">(
SUM(('Export (QBO)'!$G$2:$G$2483&gt;=Budget!R$1)*('Export (QBO)'!$G$2:$G$2483&lt;=((EOMONTH(Budget!R$1,0))))*('Export (QBO)'!$J$2:$J$2483=$A75)*('Export (QBO)'!$I$2:$I$2483))
)</f>
        <v>1252.44</v>
      </c>
      <c r="S75" s="30" cm="1">
        <f t="array" ref="S75">(
SUM(('Export (QBO)'!$G$2:$G$2483&gt;=Budget!S$1)*('Export (QBO)'!$G$2:$G$2483&lt;=((EOMONTH(Budget!S$1,0))))*('Export (QBO)'!$J$2:$J$2483=$A75)*('Export (QBO)'!$I$2:$I$2483))
)</f>
        <v>1252.44</v>
      </c>
      <c r="T75" s="30" cm="1">
        <f t="array" ref="T75">(
SUM(('Export (QBO)'!$G$2:$G$2483&gt;=Budget!T$1)*('Export (QBO)'!$G$2:$G$2483&lt;=((EOMONTH(Budget!T$1,0))))*('Export (QBO)'!$J$2:$J$2483=$A75)*('Export (QBO)'!$I$2:$I$2483))
)</f>
        <v>1252.44</v>
      </c>
      <c r="U75" s="30" cm="1">
        <f t="array" ref="U75">(
SUM(('Export (QBO)'!$G$2:$G$2483&gt;=Budget!U$1)*('Export (QBO)'!$G$2:$G$2483&lt;=((EOMONTH(Budget!U$1,0))))*('Export (QBO)'!$J$2:$J$2483=$A75)*('Export (QBO)'!$I$2:$I$2483))
)</f>
        <v>1252.44</v>
      </c>
      <c r="V75" s="30" cm="1">
        <f t="array" ref="V75">(
SUM(('Export (QBO)'!$G$2:$G$2483&gt;=Budget!V$1)*('Export (QBO)'!$G$2:$G$2483&lt;=((EOMONTH(Budget!V$1,0))))*('Export (QBO)'!$J$2:$J$2483=$A75)*('Export (QBO)'!$I$2:$I$2483))
)</f>
        <v>1252.44</v>
      </c>
      <c r="W75" s="30" cm="1">
        <f t="array" ref="W75">(
SUM(('Export (QBO)'!$G$2:$G$2483&gt;=Budget!W$1)*('Export (QBO)'!$G$2:$G$2483&lt;=((EOMONTH(Budget!W$1,0))))*('Export (QBO)'!$J$2:$J$2483=$A75)*('Export (QBO)'!$I$2:$I$2483))
)</f>
        <v>0</v>
      </c>
      <c r="X75" s="67" cm="1">
        <f t="array" ref="X75">(
SUM(('Export (QBO)'!$G$2:$G$2483&gt;=Budget!X$1)*('Export (QBO)'!$G$2:$G$2483&lt;=((EOMONTH(Budget!X$1,0))))*('Export (QBO)'!$J$2:$J$2483=$A75)*('Export (QBO)'!$I$2:$I$2483))
)</f>
        <v>0</v>
      </c>
      <c r="Y75" s="67" cm="1">
        <f t="array" ref="Y75">(
SUM(('Export (QBO)'!$G$2:$G$2483&gt;=Budget!Y$1)*('Export (QBO)'!$G$2:$G$2483&lt;=((EOMONTH(Budget!Y$1,0))))*('Export (QBO)'!$J$2:$J$2483=$A75)*('Export (QBO)'!$I$2:$I$2483))
)</f>
        <v>0</v>
      </c>
      <c r="Z75" s="67" cm="1">
        <f t="array" ref="Z75">(
SUM(('Export (QBO)'!$G$2:$G$2483&gt;=Budget!Z$1)*('Export (QBO)'!$G$2:$G$2483&lt;=((EOMONTH(Budget!Z$1,0))))*('Export (QBO)'!$J$2:$J$2483=$A75)*('Export (QBO)'!$I$2:$I$2483))
)</f>
        <v>0</v>
      </c>
      <c r="AA75" s="67" cm="1">
        <f t="array" ref="AA75">(
SUM(('Export (QBO)'!$G$2:$G$2483&gt;=Budget!AA$1)*('Export (QBO)'!$G$2:$G$2483&lt;=((EOMONTH(Budget!AA$1,0))))*('Export (QBO)'!$J$2:$J$2483=$A75)*('Export (QBO)'!$I$2:$I$2483))
)</f>
        <v>0</v>
      </c>
      <c r="AB75" s="67" cm="1">
        <f t="array" ref="AB75">(
SUM(('Export (QBO)'!$G$2:$G$2483&gt;=Budget!AB$1)*('Export (QBO)'!$G$2:$G$2483&lt;=((EOMONTH(Budget!AB$1,0))))*('Export (QBO)'!$J$2:$J$2483=$A75)*('Export (QBO)'!$I$2:$I$2483))
)</f>
        <v>0</v>
      </c>
      <c r="AC75" s="31">
        <f t="shared" si="22"/>
        <v>7514.6400000000012</v>
      </c>
      <c r="AE75" s="29">
        <f>1260*12</f>
        <v>15120</v>
      </c>
      <c r="AI75" s="21" t="s">
        <v>633</v>
      </c>
    </row>
    <row r="76" spans="1:35">
      <c r="A76" s="54" t="s">
        <v>53</v>
      </c>
      <c r="B76" s="3">
        <f>IFERROR((VLOOKUP(A76,'GL Review'!E:G,3,FALSE)),"")</f>
        <v>52152</v>
      </c>
      <c r="D76" s="30" cm="1">
        <f t="array" ref="D76">(
SUM(('Export (QBO)'!$G$2:$G$2483&gt;=Budget!D$1)*('Export (QBO)'!$G$2:$G$2483&lt;=((EOMONTH(Budget!D$1,0))))*('Export (QBO)'!$J$2:$J$2483=$A76)*('Export (QBO)'!$I$2:$I$2483))
)</f>
        <v>0</v>
      </c>
      <c r="E76" s="30" cm="1">
        <f t="array" ref="E76">(
SUM(('Export (QBO)'!$G$2:$G$2483&gt;=Budget!E$1)*('Export (QBO)'!$G$2:$G$2483&lt;=((EOMONTH(Budget!E$1,0))))*('Export (QBO)'!$J$2:$J$2483=$A76)*('Export (QBO)'!$I$2:$I$2483))
)</f>
        <v>0</v>
      </c>
      <c r="F76" s="30" cm="1">
        <f t="array" ref="F76">(
SUM(('Export (QBO)'!$G$2:$G$2483&gt;=Budget!F$1)*('Export (QBO)'!$G$2:$G$2483&lt;=((EOMONTH(Budget!F$1,0))))*('Export (QBO)'!$J$2:$J$2483=$A76)*('Export (QBO)'!$I$2:$I$2483))
)</f>
        <v>0</v>
      </c>
      <c r="G76" s="30" cm="1">
        <f t="array" ref="G76">(
SUM(('Export (QBO)'!$G$2:$G$2483&gt;=Budget!G$1)*('Export (QBO)'!$G$2:$G$2483&lt;=((EOMONTH(Budget!G$1,0))))*('Export (QBO)'!$J$2:$J$2483=$A76)*('Export (QBO)'!$I$2:$I$2483))
)</f>
        <v>0</v>
      </c>
      <c r="H76" s="30" cm="1">
        <f t="array" ref="H76">(
SUM(('Export (QBO)'!$G$2:$G$2483&gt;=Budget!H$1)*('Export (QBO)'!$G$2:$G$2483&lt;=((EOMONTH(Budget!H$1,0))))*('Export (QBO)'!$J$2:$J$2483=$A76)*('Export (QBO)'!$I$2:$I$2483))
)</f>
        <v>0</v>
      </c>
      <c r="I76" s="30" cm="1">
        <f t="array" ref="I76">(
SUM(('Export (QBO)'!$G$2:$G$2483&gt;=Budget!I$1)*('Export (QBO)'!$G$2:$G$2483&lt;=((EOMONTH(Budget!I$1,0))))*('Export (QBO)'!$J$2:$J$2483=$A76)*('Export (QBO)'!$I$2:$I$2483))
)</f>
        <v>0</v>
      </c>
      <c r="J76" s="30" cm="1">
        <f t="array" ref="J76">(
SUM(('Export (QBO)'!$G$2:$G$2483&gt;=Budget!J$1)*('Export (QBO)'!$G$2:$G$2483&lt;=((EOMONTH(Budget!J$1,0))))*('Export (QBO)'!$J$2:$J$2483=$A76)*('Export (QBO)'!$I$2:$I$2483))
)</f>
        <v>0</v>
      </c>
      <c r="K76" s="30" cm="1">
        <f t="array" ref="K76">(
SUM(('Export (QBO)'!$G$2:$G$2483&gt;=Budget!K$1)*('Export (QBO)'!$G$2:$G$2483&lt;=((EOMONTH(Budget!K$1,0))))*('Export (QBO)'!$J$2:$J$2483=$A76)*('Export (QBO)'!$I$2:$I$2483))
)</f>
        <v>0</v>
      </c>
      <c r="L76" s="30" cm="1">
        <f t="array" ref="L76">(
SUM(('Export (QBO)'!$G$2:$G$2483&gt;=Budget!L$1)*('Export (QBO)'!$G$2:$G$2483&lt;=((EOMONTH(Budget!L$1,0))))*('Export (QBO)'!$J$2:$J$2483=$A76)*('Export (QBO)'!$I$2:$I$2483))
)</f>
        <v>0</v>
      </c>
      <c r="M76" s="30" cm="1">
        <f t="array" ref="M76">(
SUM(('Export (QBO)'!$G$2:$G$2483&gt;=Budget!M$1)*('Export (QBO)'!$G$2:$G$2483&lt;=((EOMONTH(Budget!M$1,0))))*('Export (QBO)'!$J$2:$J$2483=$A76)*('Export (QBO)'!$I$2:$I$2483))
)</f>
        <v>0</v>
      </c>
      <c r="N76" s="30" cm="1">
        <f t="array" ref="N76">(
SUM(('Export (QBO)'!$G$2:$G$2483&gt;=Budget!N$1)*('Export (QBO)'!$G$2:$G$2483&lt;=((EOMONTH(Budget!N$1,0))))*('Export (QBO)'!$J$2:$J$2483=$A76)*('Export (QBO)'!$I$2:$I$2483))
)</f>
        <v>0</v>
      </c>
      <c r="O76" s="30" cm="1">
        <f t="array" ref="O76">(
SUM(('Export (QBO)'!$G$2:$G$2483&gt;=Budget!O$1)*('Export (QBO)'!$G$2:$G$2483&lt;=((EOMONTH(Budget!O$1,0))))*('Export (QBO)'!$J$2:$J$2483=$A76)*('Export (QBO)'!$I$2:$I$2483))
)</f>
        <v>0</v>
      </c>
      <c r="P76" s="31">
        <f t="shared" si="21"/>
        <v>0</v>
      </c>
      <c r="Q76" s="30" cm="1">
        <f t="array" ref="Q76">(
SUM(('Export (QBO)'!$G$2:$G$2483&gt;=Budget!Q$1)*('Export (QBO)'!$G$2:$G$2483&lt;=((EOMONTH(Budget!Q$1,0))))*('Export (QBO)'!$J$2:$J$2483=$A76)*('Export (QBO)'!$I$2:$I$2483))
)</f>
        <v>70.62</v>
      </c>
      <c r="R76" s="30" cm="1">
        <f t="array" ref="R76">(
SUM(('Export (QBO)'!$G$2:$G$2483&gt;=Budget!R$1)*('Export (QBO)'!$G$2:$G$2483&lt;=((EOMONTH(Budget!R$1,0))))*('Export (QBO)'!$J$2:$J$2483=$A76)*('Export (QBO)'!$I$2:$I$2483))
)</f>
        <v>1751.01</v>
      </c>
      <c r="S76" s="30" cm="1">
        <f t="array" ref="S76">(
SUM(('Export (QBO)'!$G$2:$G$2483&gt;=Budget!S$1)*('Export (QBO)'!$G$2:$G$2483&lt;=((EOMONTH(Budget!S$1,0))))*('Export (QBO)'!$J$2:$J$2483=$A76)*('Export (QBO)'!$I$2:$I$2483))
)</f>
        <v>1987.2</v>
      </c>
      <c r="T76" s="30" cm="1">
        <f t="array" ref="T76">(
SUM(('Export (QBO)'!$G$2:$G$2483&gt;=Budget!T$1)*('Export (QBO)'!$G$2:$G$2483&lt;=((EOMONTH(Budget!T$1,0))))*('Export (QBO)'!$J$2:$J$2483=$A76)*('Export (QBO)'!$I$2:$I$2483))
)</f>
        <v>1749.09</v>
      </c>
      <c r="U76" s="67" cm="1">
        <f t="array" ref="U76">(
SUM(('Export (QBO)'!$G$2:$G$2483&gt;=Budget!U$1)*('Export (QBO)'!$G$2:$G$2483&lt;=((EOMONTH(Budget!U$1,0))))*('Export (QBO)'!$J$2:$J$2483=$A76)*('Export (QBO)'!$I$2:$I$2483))
)</f>
        <v>0</v>
      </c>
      <c r="V76" s="67" cm="1">
        <f t="array" ref="V76">(
SUM(('Export (QBO)'!$G$2:$G$2483&gt;=Budget!V$1)*('Export (QBO)'!$G$2:$G$2483&lt;=((EOMONTH(Budget!V$1,0))))*('Export (QBO)'!$J$2:$J$2483=$A76)*('Export (QBO)'!$I$2:$I$2483))
)</f>
        <v>37.72</v>
      </c>
      <c r="W76" s="67" cm="1">
        <f t="array" ref="W76">(
SUM(('Export (QBO)'!$G$2:$G$2483&gt;=Budget!W$1)*('Export (QBO)'!$G$2:$G$2483&lt;=((EOMONTH(Budget!W$1,0))))*('Export (QBO)'!$J$2:$J$2483=$A76)*('Export (QBO)'!$I$2:$I$2483))
)</f>
        <v>0</v>
      </c>
      <c r="X76" s="67" cm="1">
        <f t="array" ref="X76">(
SUM(('Export (QBO)'!$G$2:$G$2483&gt;=Budget!X$1)*('Export (QBO)'!$G$2:$G$2483&lt;=((EOMONTH(Budget!X$1,0))))*('Export (QBO)'!$J$2:$J$2483=$A76)*('Export (QBO)'!$I$2:$I$2483))
)</f>
        <v>0</v>
      </c>
      <c r="Y76" s="67" cm="1">
        <f t="array" ref="Y76">(
SUM(('Export (QBO)'!$G$2:$G$2483&gt;=Budget!Y$1)*('Export (QBO)'!$G$2:$G$2483&lt;=((EOMONTH(Budget!Y$1,0))))*('Export (QBO)'!$J$2:$J$2483=$A76)*('Export (QBO)'!$I$2:$I$2483))
)</f>
        <v>0</v>
      </c>
      <c r="Z76" s="67" cm="1">
        <f t="array" ref="Z76">(
SUM(('Export (QBO)'!$G$2:$G$2483&gt;=Budget!Z$1)*('Export (QBO)'!$G$2:$G$2483&lt;=((EOMONTH(Budget!Z$1,0))))*('Export (QBO)'!$J$2:$J$2483=$A76)*('Export (QBO)'!$I$2:$I$2483))
)</f>
        <v>0</v>
      </c>
      <c r="AA76" s="67" cm="1">
        <f t="array" ref="AA76">(
SUM(('Export (QBO)'!$G$2:$G$2483&gt;=Budget!AA$1)*('Export (QBO)'!$G$2:$G$2483&lt;=((EOMONTH(Budget!AA$1,0))))*('Export (QBO)'!$J$2:$J$2483=$A76)*('Export (QBO)'!$I$2:$I$2483))
)</f>
        <v>0</v>
      </c>
      <c r="AB76" s="67" cm="1">
        <f t="array" ref="AB76">(
SUM(('Export (QBO)'!$G$2:$G$2483&gt;=Budget!AB$1)*('Export (QBO)'!$G$2:$G$2483&lt;=((EOMONTH(Budget!AB$1,0))))*('Export (QBO)'!$J$2:$J$2483=$A76)*('Export (QBO)'!$I$2:$I$2483))
)</f>
        <v>0</v>
      </c>
      <c r="AC76" s="31">
        <f t="shared" si="22"/>
        <v>5595.64</v>
      </c>
      <c r="AE76" s="98">
        <v>2000</v>
      </c>
      <c r="AI76" s="21" t="s">
        <v>634</v>
      </c>
    </row>
    <row r="77" spans="1:35">
      <c r="A77" s="54" t="s">
        <v>234</v>
      </c>
      <c r="B77" s="3">
        <f>IFERROR((VLOOKUP(A77,'GL Review'!E:G,3,FALSE)),"")</f>
        <v>52140</v>
      </c>
      <c r="D77" s="30" cm="1">
        <f t="array" ref="D77">(
SUM(('Export (QBO)'!$G$2:$G$2483&gt;=Budget!D$1)*('Export (QBO)'!$G$2:$G$2483&lt;=((EOMONTH(Budget!D$1,0))))*('Export (QBO)'!$J$2:$J$2483=$A77)*('Export (QBO)'!$I$2:$I$2483))
)</f>
        <v>0</v>
      </c>
      <c r="E77" s="30" cm="1">
        <f t="array" ref="E77">(
SUM(('Export (QBO)'!$G$2:$G$2483&gt;=Budget!E$1)*('Export (QBO)'!$G$2:$G$2483&lt;=((EOMONTH(Budget!E$1,0))))*('Export (QBO)'!$J$2:$J$2483=$A77)*('Export (QBO)'!$I$2:$I$2483))
)</f>
        <v>0</v>
      </c>
      <c r="F77" s="30" cm="1">
        <f t="array" ref="F77">(
SUM(('Export (QBO)'!$G$2:$G$2483&gt;=Budget!F$1)*('Export (QBO)'!$G$2:$G$2483&lt;=((EOMONTH(Budget!F$1,0))))*('Export (QBO)'!$J$2:$J$2483=$A77)*('Export (QBO)'!$I$2:$I$2483))
)</f>
        <v>0</v>
      </c>
      <c r="G77" s="30" cm="1">
        <f t="array" ref="G77">(
SUM(('Export (QBO)'!$G$2:$G$2483&gt;=Budget!G$1)*('Export (QBO)'!$G$2:$G$2483&lt;=((EOMONTH(Budget!G$1,0))))*('Export (QBO)'!$J$2:$J$2483=$A77)*('Export (QBO)'!$I$2:$I$2483))
)</f>
        <v>0</v>
      </c>
      <c r="H77" s="30" cm="1">
        <f t="array" ref="H77">(
SUM(('Export (QBO)'!$G$2:$G$2483&gt;=Budget!H$1)*('Export (QBO)'!$G$2:$G$2483&lt;=((EOMONTH(Budget!H$1,0))))*('Export (QBO)'!$J$2:$J$2483=$A77)*('Export (QBO)'!$I$2:$I$2483))
)</f>
        <v>0</v>
      </c>
      <c r="I77" s="30" cm="1">
        <f t="array" ref="I77">(
SUM(('Export (QBO)'!$G$2:$G$2483&gt;=Budget!I$1)*('Export (QBO)'!$G$2:$G$2483&lt;=((EOMONTH(Budget!I$1,0))))*('Export (QBO)'!$J$2:$J$2483=$A77)*('Export (QBO)'!$I$2:$I$2483))
)</f>
        <v>0</v>
      </c>
      <c r="J77" s="30" cm="1">
        <f t="array" ref="J77">(
SUM(('Export (QBO)'!$G$2:$G$2483&gt;=Budget!J$1)*('Export (QBO)'!$G$2:$G$2483&lt;=((EOMONTH(Budget!J$1,0))))*('Export (QBO)'!$J$2:$J$2483=$A77)*('Export (QBO)'!$I$2:$I$2483))
)</f>
        <v>0</v>
      </c>
      <c r="K77" s="30" cm="1">
        <f t="array" ref="K77">(
SUM(('Export (QBO)'!$G$2:$G$2483&gt;=Budget!K$1)*('Export (QBO)'!$G$2:$G$2483&lt;=((EOMONTH(Budget!K$1,0))))*('Export (QBO)'!$J$2:$J$2483=$A77)*('Export (QBO)'!$I$2:$I$2483))
)</f>
        <v>0</v>
      </c>
      <c r="L77" s="30" cm="1">
        <f t="array" ref="L77">(
SUM(('Export (QBO)'!$G$2:$G$2483&gt;=Budget!L$1)*('Export (QBO)'!$G$2:$G$2483&lt;=((EOMONTH(Budget!L$1,0))))*('Export (QBO)'!$J$2:$J$2483=$A77)*('Export (QBO)'!$I$2:$I$2483))
)</f>
        <v>0</v>
      </c>
      <c r="M77" s="30" cm="1">
        <f t="array" ref="M77">(
SUM(('Export (QBO)'!$G$2:$G$2483&gt;=Budget!M$1)*('Export (QBO)'!$G$2:$G$2483&lt;=((EOMONTH(Budget!M$1,0))))*('Export (QBO)'!$J$2:$J$2483=$A77)*('Export (QBO)'!$I$2:$I$2483))
)</f>
        <v>0</v>
      </c>
      <c r="N77" s="30" cm="1">
        <f t="array" ref="N77">(
SUM(('Export (QBO)'!$G$2:$G$2483&gt;=Budget!N$1)*('Export (QBO)'!$G$2:$G$2483&lt;=((EOMONTH(Budget!N$1,0))))*('Export (QBO)'!$J$2:$J$2483=$A77)*('Export (QBO)'!$I$2:$I$2483))
)</f>
        <v>0</v>
      </c>
      <c r="O77" s="30" cm="1">
        <f t="array" ref="O77">(
SUM(('Export (QBO)'!$G$2:$G$2483&gt;=Budget!O$1)*('Export (QBO)'!$G$2:$G$2483&lt;=((EOMONTH(Budget!O$1,0))))*('Export (QBO)'!$J$2:$J$2483=$A77)*('Export (QBO)'!$I$2:$I$2483))
)</f>
        <v>0</v>
      </c>
      <c r="P77" s="31">
        <f t="shared" si="21"/>
        <v>0</v>
      </c>
      <c r="Q77" s="30" cm="1">
        <f t="array" ref="Q77">(
SUM(('Export (QBO)'!$G$2:$G$2483&gt;=Budget!Q$1)*('Export (QBO)'!$G$2:$G$2483&lt;=((EOMONTH(Budget!Q$1,0))))*('Export (QBO)'!$J$2:$J$2483=$A77)*('Export (QBO)'!$I$2:$I$2483))
)</f>
        <v>0</v>
      </c>
      <c r="R77" s="30" cm="1">
        <f t="array" ref="R77">(
SUM(('Export (QBO)'!$G$2:$G$2483&gt;=Budget!R$1)*('Export (QBO)'!$G$2:$G$2483&lt;=((EOMONTH(Budget!R$1,0))))*('Export (QBO)'!$J$2:$J$2483=$A77)*('Export (QBO)'!$I$2:$I$2483))
)</f>
        <v>0</v>
      </c>
      <c r="S77" s="30" cm="1">
        <f t="array" ref="S77">(
SUM(('Export (QBO)'!$G$2:$G$2483&gt;=Budget!S$1)*('Export (QBO)'!$G$2:$G$2483&lt;=((EOMONTH(Budget!S$1,0))))*('Export (QBO)'!$J$2:$J$2483=$A77)*('Export (QBO)'!$I$2:$I$2483))
)</f>
        <v>0</v>
      </c>
      <c r="T77" s="30" cm="1">
        <f t="array" ref="T77">(
SUM(('Export (QBO)'!$G$2:$G$2483&gt;=Budget!T$1)*('Export (QBO)'!$G$2:$G$2483&lt;=((EOMONTH(Budget!T$1,0))))*('Export (QBO)'!$J$2:$J$2483=$A77)*('Export (QBO)'!$I$2:$I$2483))
)</f>
        <v>4355</v>
      </c>
      <c r="U77" s="30" cm="1">
        <f t="array" ref="U77">(
SUM(('Export (QBO)'!$G$2:$G$2483&gt;=Budget!U$1)*('Export (QBO)'!$G$2:$G$2483&lt;=((EOMONTH(Budget!U$1,0))))*('Export (QBO)'!$J$2:$J$2483=$A77)*('Export (QBO)'!$I$2:$I$2483))
)</f>
        <v>470</v>
      </c>
      <c r="V77" s="67" cm="1">
        <f t="array" ref="V77">(
SUM(('Export (QBO)'!$G$2:$G$2483&gt;=Budget!V$1)*('Export (QBO)'!$G$2:$G$2483&lt;=((EOMONTH(Budget!V$1,0))))*('Export (QBO)'!$J$2:$J$2483=$A77)*('Export (QBO)'!$I$2:$I$2483))
)</f>
        <v>0</v>
      </c>
      <c r="W77" s="30" cm="1">
        <f t="array" ref="W77">(
SUM(('Export (QBO)'!$G$2:$G$2483&gt;=Budget!W$1)*('Export (QBO)'!$G$2:$G$2483&lt;=((EOMONTH(Budget!W$1,0))))*('Export (QBO)'!$J$2:$J$2483=$A77)*('Export (QBO)'!$I$2:$I$2483))
)</f>
        <v>0</v>
      </c>
      <c r="X77" s="30" cm="1">
        <f t="array" ref="X77">(
SUM(('Export (QBO)'!$G$2:$G$2483&gt;=Budget!X$1)*('Export (QBO)'!$G$2:$G$2483&lt;=((EOMONTH(Budget!X$1,0))))*('Export (QBO)'!$J$2:$J$2483=$A77)*('Export (QBO)'!$I$2:$I$2483))
)</f>
        <v>0</v>
      </c>
      <c r="Y77" s="30" cm="1">
        <f t="array" ref="Y77">(
SUM(('Export (QBO)'!$G$2:$G$2483&gt;=Budget!Y$1)*('Export (QBO)'!$G$2:$G$2483&lt;=((EOMONTH(Budget!Y$1,0))))*('Export (QBO)'!$J$2:$J$2483=$A77)*('Export (QBO)'!$I$2:$I$2483))
)</f>
        <v>0</v>
      </c>
      <c r="Z77" s="30" cm="1">
        <f t="array" ref="Z77">(
SUM(('Export (QBO)'!$G$2:$G$2483&gt;=Budget!Z$1)*('Export (QBO)'!$G$2:$G$2483&lt;=((EOMONTH(Budget!Z$1,0))))*('Export (QBO)'!$J$2:$J$2483=$A77)*('Export (QBO)'!$I$2:$I$2483))
)</f>
        <v>0</v>
      </c>
      <c r="AA77" s="30" cm="1">
        <f t="array" ref="AA77">(
SUM(('Export (QBO)'!$G$2:$G$2483&gt;=Budget!AA$1)*('Export (QBO)'!$G$2:$G$2483&lt;=((EOMONTH(Budget!AA$1,0))))*('Export (QBO)'!$J$2:$J$2483=$A77)*('Export (QBO)'!$I$2:$I$2483))
)</f>
        <v>0</v>
      </c>
      <c r="AB77" s="30" cm="1">
        <f t="array" ref="AB77">(
SUM(('Export (QBO)'!$G$2:$G$2483&gt;=Budget!AB$1)*('Export (QBO)'!$G$2:$G$2483&lt;=((EOMONTH(Budget!AB$1,0))))*('Export (QBO)'!$J$2:$J$2483=$A77)*('Export (QBO)'!$I$2:$I$2483))
)</f>
        <v>0</v>
      </c>
      <c r="AC77" s="31">
        <f t="shared" si="22"/>
        <v>4825</v>
      </c>
      <c r="AE77" s="29">
        <v>1300</v>
      </c>
      <c r="AI77" s="21" t="s">
        <v>839</v>
      </c>
    </row>
    <row r="78" spans="1:35">
      <c r="A78" s="54" t="s">
        <v>235</v>
      </c>
      <c r="B78" s="3">
        <f>IFERROR((VLOOKUP(A78,'GL Review'!E:G,3,FALSE)),"")</f>
        <v>52145</v>
      </c>
      <c r="D78" s="30" cm="1">
        <f t="array" ref="D78">(
SUM(('Export (QBO)'!$G$2:$G$2483&gt;=Budget!D$1)*('Export (QBO)'!$G$2:$G$2483&lt;=((EOMONTH(Budget!D$1,0))))*('Export (QBO)'!$J$2:$J$2483=$A78)*('Export (QBO)'!$I$2:$I$2483))
)</f>
        <v>0</v>
      </c>
      <c r="E78" s="30" cm="1">
        <f t="array" ref="E78">(
SUM(('Export (QBO)'!$G$2:$G$2483&gt;=Budget!E$1)*('Export (QBO)'!$G$2:$G$2483&lt;=((EOMONTH(Budget!E$1,0))))*('Export (QBO)'!$J$2:$J$2483=$A78)*('Export (QBO)'!$I$2:$I$2483))
)</f>
        <v>0</v>
      </c>
      <c r="F78" s="30" cm="1">
        <f t="array" ref="F78">(
SUM(('Export (QBO)'!$G$2:$G$2483&gt;=Budget!F$1)*('Export (QBO)'!$G$2:$G$2483&lt;=((EOMONTH(Budget!F$1,0))))*('Export (QBO)'!$J$2:$J$2483=$A78)*('Export (QBO)'!$I$2:$I$2483))
)</f>
        <v>0</v>
      </c>
      <c r="G78" s="30" cm="1">
        <f t="array" ref="G78">(
SUM(('Export (QBO)'!$G$2:$G$2483&gt;=Budget!G$1)*('Export (QBO)'!$G$2:$G$2483&lt;=((EOMONTH(Budget!G$1,0))))*('Export (QBO)'!$J$2:$J$2483=$A78)*('Export (QBO)'!$I$2:$I$2483))
)</f>
        <v>0</v>
      </c>
      <c r="H78" s="30" cm="1">
        <f t="array" ref="H78">(
SUM(('Export (QBO)'!$G$2:$G$2483&gt;=Budget!H$1)*('Export (QBO)'!$G$2:$G$2483&lt;=((EOMONTH(Budget!H$1,0))))*('Export (QBO)'!$J$2:$J$2483=$A78)*('Export (QBO)'!$I$2:$I$2483))
)</f>
        <v>0</v>
      </c>
      <c r="I78" s="30" cm="1">
        <f t="array" ref="I78">(
SUM(('Export (QBO)'!$G$2:$G$2483&gt;=Budget!I$1)*('Export (QBO)'!$G$2:$G$2483&lt;=((EOMONTH(Budget!I$1,0))))*('Export (QBO)'!$J$2:$J$2483=$A78)*('Export (QBO)'!$I$2:$I$2483))
)</f>
        <v>0</v>
      </c>
      <c r="J78" s="30" cm="1">
        <f t="array" ref="J78">(
SUM(('Export (QBO)'!$G$2:$G$2483&gt;=Budget!J$1)*('Export (QBO)'!$G$2:$G$2483&lt;=((EOMONTH(Budget!J$1,0))))*('Export (QBO)'!$J$2:$J$2483=$A78)*('Export (QBO)'!$I$2:$I$2483))
)</f>
        <v>0</v>
      </c>
      <c r="K78" s="30" cm="1">
        <f t="array" ref="K78">(
SUM(('Export (QBO)'!$G$2:$G$2483&gt;=Budget!K$1)*('Export (QBO)'!$G$2:$G$2483&lt;=((EOMONTH(Budget!K$1,0))))*('Export (QBO)'!$J$2:$J$2483=$A78)*('Export (QBO)'!$I$2:$I$2483))
)</f>
        <v>0</v>
      </c>
      <c r="L78" s="30" cm="1">
        <f t="array" ref="L78">(
SUM(('Export (QBO)'!$G$2:$G$2483&gt;=Budget!L$1)*('Export (QBO)'!$G$2:$G$2483&lt;=((EOMONTH(Budget!L$1,0))))*('Export (QBO)'!$J$2:$J$2483=$A78)*('Export (QBO)'!$I$2:$I$2483))
)</f>
        <v>0</v>
      </c>
      <c r="M78" s="30" cm="1">
        <f t="array" ref="M78">(
SUM(('Export (QBO)'!$G$2:$G$2483&gt;=Budget!M$1)*('Export (QBO)'!$G$2:$G$2483&lt;=((EOMONTH(Budget!M$1,0))))*('Export (QBO)'!$J$2:$J$2483=$A78)*('Export (QBO)'!$I$2:$I$2483))
)</f>
        <v>0</v>
      </c>
      <c r="N78" s="30" cm="1">
        <f t="array" ref="N78">(
SUM(('Export (QBO)'!$G$2:$G$2483&gt;=Budget!N$1)*('Export (QBO)'!$G$2:$G$2483&lt;=((EOMONTH(Budget!N$1,0))))*('Export (QBO)'!$J$2:$J$2483=$A78)*('Export (QBO)'!$I$2:$I$2483))
)</f>
        <v>0</v>
      </c>
      <c r="O78" s="30" cm="1">
        <f t="array" ref="O78">(
SUM(('Export (QBO)'!$G$2:$G$2483&gt;=Budget!O$1)*('Export (QBO)'!$G$2:$G$2483&lt;=((EOMONTH(Budget!O$1,0))))*('Export (QBO)'!$J$2:$J$2483=$A78)*('Export (QBO)'!$I$2:$I$2483))
)</f>
        <v>0</v>
      </c>
      <c r="P78" s="31">
        <f t="shared" si="21"/>
        <v>0</v>
      </c>
      <c r="Q78" s="30" cm="1">
        <f t="array" ref="Q78">(
SUM(('Export (QBO)'!$G$2:$G$2483&gt;=Budget!Q$1)*('Export (QBO)'!$G$2:$G$2483&lt;=((EOMONTH(Budget!Q$1,0))))*('Export (QBO)'!$J$2:$J$2483=$A78)*('Export (QBO)'!$I$2:$I$2483))
)</f>
        <v>0</v>
      </c>
      <c r="R78" s="30" cm="1">
        <f t="array" ref="R78">(
SUM(('Export (QBO)'!$G$2:$G$2483&gt;=Budget!R$1)*('Export (QBO)'!$G$2:$G$2483&lt;=((EOMONTH(Budget!R$1,0))))*('Export (QBO)'!$J$2:$J$2483=$A78)*('Export (QBO)'!$I$2:$I$2483))
)</f>
        <v>4050.25</v>
      </c>
      <c r="S78" s="30" cm="1">
        <f t="array" ref="S78">(
SUM(('Export (QBO)'!$G$2:$G$2483&gt;=Budget!S$1)*('Export (QBO)'!$G$2:$G$2483&lt;=((EOMONTH(Budget!S$1,0))))*('Export (QBO)'!$J$2:$J$2483=$A78)*('Export (QBO)'!$I$2:$I$2483))
)</f>
        <v>0</v>
      </c>
      <c r="T78" s="30" cm="1">
        <f t="array" ref="T78">(
SUM(('Export (QBO)'!$G$2:$G$2483&gt;=Budget!T$1)*('Export (QBO)'!$G$2:$G$2483&lt;=((EOMONTH(Budget!T$1,0))))*('Export (QBO)'!$J$2:$J$2483=$A78)*('Export (QBO)'!$I$2:$I$2483))
)</f>
        <v>522.26</v>
      </c>
      <c r="U78" s="30" cm="1">
        <f t="array" ref="U78">(
SUM(('Export (QBO)'!$G$2:$G$2483&gt;=Budget!U$1)*('Export (QBO)'!$G$2:$G$2483&lt;=((EOMONTH(Budget!U$1,0))))*('Export (QBO)'!$J$2:$J$2483=$A78)*('Export (QBO)'!$I$2:$I$2483))
)</f>
        <v>0</v>
      </c>
      <c r="V78" s="30" cm="1">
        <f t="array" ref="V78">(
SUM(('Export (QBO)'!$G$2:$G$2483&gt;=Budget!V$1)*('Export (QBO)'!$G$2:$G$2483&lt;=((EOMONTH(Budget!V$1,0))))*('Export (QBO)'!$J$2:$J$2483=$A78)*('Export (QBO)'!$I$2:$I$2483))
)</f>
        <v>0</v>
      </c>
      <c r="W78" s="30" cm="1">
        <f t="array" ref="W78">(
SUM(('Export (QBO)'!$G$2:$G$2483&gt;=Budget!W$1)*('Export (QBO)'!$G$2:$G$2483&lt;=((EOMONTH(Budget!W$1,0))))*('Export (QBO)'!$J$2:$J$2483=$A78)*('Export (QBO)'!$I$2:$I$2483))
)</f>
        <v>0</v>
      </c>
      <c r="X78" s="30" cm="1">
        <f t="array" ref="X78">(
SUM(('Export (QBO)'!$G$2:$G$2483&gt;=Budget!X$1)*('Export (QBO)'!$G$2:$G$2483&lt;=((EOMONTH(Budget!X$1,0))))*('Export (QBO)'!$J$2:$J$2483=$A78)*('Export (QBO)'!$I$2:$I$2483))
)</f>
        <v>0</v>
      </c>
      <c r="Y78" s="30" cm="1">
        <f t="array" ref="Y78">(
SUM(('Export (QBO)'!$G$2:$G$2483&gt;=Budget!Y$1)*('Export (QBO)'!$G$2:$G$2483&lt;=((EOMONTH(Budget!Y$1,0))))*('Export (QBO)'!$J$2:$J$2483=$A78)*('Export (QBO)'!$I$2:$I$2483))
)</f>
        <v>0</v>
      </c>
      <c r="Z78" s="30" cm="1">
        <f t="array" ref="Z78">(
SUM(('Export (QBO)'!$G$2:$G$2483&gt;=Budget!Z$1)*('Export (QBO)'!$G$2:$G$2483&lt;=((EOMONTH(Budget!Z$1,0))))*('Export (QBO)'!$J$2:$J$2483=$A78)*('Export (QBO)'!$I$2:$I$2483))
)</f>
        <v>0</v>
      </c>
      <c r="AA78" s="30" cm="1">
        <f t="array" ref="AA78">(
SUM(('Export (QBO)'!$G$2:$G$2483&gt;=Budget!AA$1)*('Export (QBO)'!$G$2:$G$2483&lt;=((EOMONTH(Budget!AA$1,0))))*('Export (QBO)'!$J$2:$J$2483=$A78)*('Export (QBO)'!$I$2:$I$2483))
)</f>
        <v>0</v>
      </c>
      <c r="AB78" s="30" cm="1">
        <f t="array" ref="AB78">(
SUM(('Export (QBO)'!$G$2:$G$2483&gt;=Budget!AB$1)*('Export (QBO)'!$G$2:$G$2483&lt;=((EOMONTH(Budget!AB$1,0))))*('Export (QBO)'!$J$2:$J$2483=$A78)*('Export (QBO)'!$I$2:$I$2483))
)</f>
        <v>0</v>
      </c>
      <c r="AC78" s="31">
        <f t="shared" si="22"/>
        <v>4572.51</v>
      </c>
      <c r="AE78" s="98">
        <v>2000</v>
      </c>
      <c r="AI78" s="21" t="s">
        <v>632</v>
      </c>
    </row>
    <row r="79" spans="1:35">
      <c r="A79" s="54" t="s">
        <v>233</v>
      </c>
      <c r="B79" s="3">
        <f>IFERROR((VLOOKUP(A79,'GL Review'!E:G,3,FALSE)),"")</f>
        <v>52135</v>
      </c>
      <c r="D79" s="30" cm="1">
        <f t="array" ref="D79">(
SUM(('Export (QBO)'!$G$2:$G$2483&gt;=Budget!D$1)*('Export (QBO)'!$G$2:$G$2483&lt;=((EOMONTH(Budget!D$1,0))))*('Export (QBO)'!$J$2:$J$2483=$A79)*('Export (QBO)'!$I$2:$I$2483))
)</f>
        <v>0</v>
      </c>
      <c r="E79" s="30" cm="1">
        <f t="array" ref="E79">(
SUM(('Export (QBO)'!$G$2:$G$2483&gt;=Budget!E$1)*('Export (QBO)'!$G$2:$G$2483&lt;=((EOMONTH(Budget!E$1,0))))*('Export (QBO)'!$J$2:$J$2483=$A79)*('Export (QBO)'!$I$2:$I$2483))
)</f>
        <v>0</v>
      </c>
      <c r="F79" s="30" cm="1">
        <f t="array" ref="F79">(
SUM(('Export (QBO)'!$G$2:$G$2483&gt;=Budget!F$1)*('Export (QBO)'!$G$2:$G$2483&lt;=((EOMONTH(Budget!F$1,0))))*('Export (QBO)'!$J$2:$J$2483=$A79)*('Export (QBO)'!$I$2:$I$2483))
)</f>
        <v>0</v>
      </c>
      <c r="G79" s="30" cm="1">
        <f t="array" ref="G79">(
SUM(('Export (QBO)'!$G$2:$G$2483&gt;=Budget!G$1)*('Export (QBO)'!$G$2:$G$2483&lt;=((EOMONTH(Budget!G$1,0))))*('Export (QBO)'!$J$2:$J$2483=$A79)*('Export (QBO)'!$I$2:$I$2483))
)</f>
        <v>0</v>
      </c>
      <c r="H79" s="30" cm="1">
        <f t="array" ref="H79">(
SUM(('Export (QBO)'!$G$2:$G$2483&gt;=Budget!H$1)*('Export (QBO)'!$G$2:$G$2483&lt;=((EOMONTH(Budget!H$1,0))))*('Export (QBO)'!$J$2:$J$2483=$A79)*('Export (QBO)'!$I$2:$I$2483))
)</f>
        <v>0</v>
      </c>
      <c r="I79" s="30" cm="1">
        <f t="array" ref="I79">(
SUM(('Export (QBO)'!$G$2:$G$2483&gt;=Budget!I$1)*('Export (QBO)'!$G$2:$G$2483&lt;=((EOMONTH(Budget!I$1,0))))*('Export (QBO)'!$J$2:$J$2483=$A79)*('Export (QBO)'!$I$2:$I$2483))
)</f>
        <v>0</v>
      </c>
      <c r="J79" s="30" cm="1">
        <f t="array" ref="J79">(
SUM(('Export (QBO)'!$G$2:$G$2483&gt;=Budget!J$1)*('Export (QBO)'!$G$2:$G$2483&lt;=((EOMONTH(Budget!J$1,0))))*('Export (QBO)'!$J$2:$J$2483=$A79)*('Export (QBO)'!$I$2:$I$2483))
)</f>
        <v>0</v>
      </c>
      <c r="K79" s="30" cm="1">
        <f t="array" ref="K79">(
SUM(('Export (QBO)'!$G$2:$G$2483&gt;=Budget!K$1)*('Export (QBO)'!$G$2:$G$2483&lt;=((EOMONTH(Budget!K$1,0))))*('Export (QBO)'!$J$2:$J$2483=$A79)*('Export (QBO)'!$I$2:$I$2483))
)</f>
        <v>0</v>
      </c>
      <c r="L79" s="30" cm="1">
        <f t="array" ref="L79">(
SUM(('Export (QBO)'!$G$2:$G$2483&gt;=Budget!L$1)*('Export (QBO)'!$G$2:$G$2483&lt;=((EOMONTH(Budget!L$1,0))))*('Export (QBO)'!$J$2:$J$2483=$A79)*('Export (QBO)'!$I$2:$I$2483))
)</f>
        <v>0</v>
      </c>
      <c r="M79" s="30" cm="1">
        <f t="array" ref="M79">(
SUM(('Export (QBO)'!$G$2:$G$2483&gt;=Budget!M$1)*('Export (QBO)'!$G$2:$G$2483&lt;=((EOMONTH(Budget!M$1,0))))*('Export (QBO)'!$J$2:$J$2483=$A79)*('Export (QBO)'!$I$2:$I$2483))
)</f>
        <v>0</v>
      </c>
      <c r="N79" s="30" cm="1">
        <f t="array" ref="N79">(
SUM(('Export (QBO)'!$G$2:$G$2483&gt;=Budget!N$1)*('Export (QBO)'!$G$2:$G$2483&lt;=((EOMONTH(Budget!N$1,0))))*('Export (QBO)'!$J$2:$J$2483=$A79)*('Export (QBO)'!$I$2:$I$2483))
)</f>
        <v>0</v>
      </c>
      <c r="O79" s="30" cm="1">
        <f t="array" ref="O79">(
SUM(('Export (QBO)'!$G$2:$G$2483&gt;=Budget!O$1)*('Export (QBO)'!$G$2:$G$2483&lt;=((EOMONTH(Budget!O$1,0))))*('Export (QBO)'!$J$2:$J$2483=$A79)*('Export (QBO)'!$I$2:$I$2483))
)</f>
        <v>0</v>
      </c>
      <c r="P79" s="31">
        <f t="shared" si="21"/>
        <v>0</v>
      </c>
      <c r="Q79" s="30" cm="1">
        <f t="array" ref="Q79">(
SUM(('Export (QBO)'!$G$2:$G$2483&gt;=Budget!Q$1)*('Export (QBO)'!$G$2:$G$2483&lt;=((EOMONTH(Budget!Q$1,0))))*('Export (QBO)'!$J$2:$J$2483=$A79)*('Export (QBO)'!$I$2:$I$2483))
)</f>
        <v>0</v>
      </c>
      <c r="R79" s="30" cm="1">
        <f t="array" ref="R79">(
SUM(('Export (QBO)'!$G$2:$G$2483&gt;=Budget!R$1)*('Export (QBO)'!$G$2:$G$2483&lt;=((EOMONTH(Budget!R$1,0))))*('Export (QBO)'!$J$2:$J$2483=$A79)*('Export (QBO)'!$I$2:$I$2483))
)</f>
        <v>0</v>
      </c>
      <c r="S79" s="30" cm="1">
        <f t="array" ref="S79">(
SUM(('Export (QBO)'!$G$2:$G$2483&gt;=Budget!S$1)*('Export (QBO)'!$G$2:$G$2483&lt;=((EOMONTH(Budget!S$1,0))))*('Export (QBO)'!$J$2:$J$2483=$A79)*('Export (QBO)'!$I$2:$I$2483))
)</f>
        <v>1797.6</v>
      </c>
      <c r="T79" s="30" cm="1">
        <f t="array" ref="T79">(
SUM(('Export (QBO)'!$G$2:$G$2483&gt;=Budget!T$1)*('Export (QBO)'!$G$2:$G$2483&lt;=((EOMONTH(Budget!T$1,0))))*('Export (QBO)'!$J$2:$J$2483=$A79)*('Export (QBO)'!$I$2:$I$2483))
)</f>
        <v>556.4</v>
      </c>
      <c r="U79" s="30" cm="1">
        <f t="array" ref="U79">(
SUM(('Export (QBO)'!$G$2:$G$2483&gt;=Budget!U$1)*('Export (QBO)'!$G$2:$G$2483&lt;=((EOMONTH(Budget!U$1,0))))*('Export (QBO)'!$J$2:$J$2483=$A79)*('Export (QBO)'!$I$2:$I$2483))
)</f>
        <v>1570</v>
      </c>
      <c r="V79" s="30" cm="1">
        <f t="array" ref="V79">(
SUM(('Export (QBO)'!$G$2:$G$2483&gt;=Budget!V$1)*('Export (QBO)'!$G$2:$G$2483&lt;=((EOMONTH(Budget!V$1,0))))*('Export (QBO)'!$J$2:$J$2483=$A79)*('Export (QBO)'!$I$2:$I$2483))
)</f>
        <v>0</v>
      </c>
      <c r="W79" s="30" cm="1">
        <f t="array" ref="W79">(
SUM(('Export (QBO)'!$G$2:$G$2483&gt;=Budget!W$1)*('Export (QBO)'!$G$2:$G$2483&lt;=((EOMONTH(Budget!W$1,0))))*('Export (QBO)'!$J$2:$J$2483=$A79)*('Export (QBO)'!$I$2:$I$2483))
)</f>
        <v>0</v>
      </c>
      <c r="X79" s="30" cm="1">
        <f t="array" ref="X79">(
SUM(('Export (QBO)'!$G$2:$G$2483&gt;=Budget!X$1)*('Export (QBO)'!$G$2:$G$2483&lt;=((EOMONTH(Budget!X$1,0))))*('Export (QBO)'!$J$2:$J$2483=$A79)*('Export (QBO)'!$I$2:$I$2483))
)</f>
        <v>0</v>
      </c>
      <c r="Y79" s="30" cm="1">
        <f t="array" ref="Y79">(
SUM(('Export (QBO)'!$G$2:$G$2483&gt;=Budget!Y$1)*('Export (QBO)'!$G$2:$G$2483&lt;=((EOMONTH(Budget!Y$1,0))))*('Export (QBO)'!$J$2:$J$2483=$A79)*('Export (QBO)'!$I$2:$I$2483))
)</f>
        <v>0</v>
      </c>
      <c r="Z79" s="30" cm="1">
        <f t="array" ref="Z79">(
SUM(('Export (QBO)'!$G$2:$G$2483&gt;=Budget!Z$1)*('Export (QBO)'!$G$2:$G$2483&lt;=((EOMONTH(Budget!Z$1,0))))*('Export (QBO)'!$J$2:$J$2483=$A79)*('Export (QBO)'!$I$2:$I$2483))
)</f>
        <v>0</v>
      </c>
      <c r="AA79" s="30" cm="1">
        <f t="array" ref="AA79">(
SUM(('Export (QBO)'!$G$2:$G$2483&gt;=Budget!AA$1)*('Export (QBO)'!$G$2:$G$2483&lt;=((EOMONTH(Budget!AA$1,0))))*('Export (QBO)'!$J$2:$J$2483=$A79)*('Export (QBO)'!$I$2:$I$2483))
)</f>
        <v>0</v>
      </c>
      <c r="AB79" s="30" cm="1">
        <f t="array" ref="AB79">(
SUM(('Export (QBO)'!$G$2:$G$2483&gt;=Budget!AB$1)*('Export (QBO)'!$G$2:$G$2483&lt;=((EOMONTH(Budget!AB$1,0))))*('Export (QBO)'!$J$2:$J$2483=$A79)*('Export (QBO)'!$I$2:$I$2483))
)</f>
        <v>0</v>
      </c>
      <c r="AC79" s="31">
        <f t="shared" si="22"/>
        <v>3924</v>
      </c>
      <c r="AE79" s="98">
        <f>5000+2000</f>
        <v>7000</v>
      </c>
    </row>
    <row r="80" spans="1:35">
      <c r="A80" s="54" t="s">
        <v>392</v>
      </c>
      <c r="B80" s="3">
        <f>IFERROR((VLOOKUP(A80,'GL Review'!E:G,3,FALSE)),"")</f>
        <v>52225</v>
      </c>
      <c r="D80" s="30" cm="1">
        <f t="array" ref="D80">(
SUM(('Export (QBO)'!$G$2:$G$2483&gt;=Budget!D$1)*('Export (QBO)'!$G$2:$G$2483&lt;=((EOMONTH(Budget!D$1,0))))*('Export (QBO)'!$J$2:$J$2483=$A80)*('Export (QBO)'!$I$2:$I$2483))
)</f>
        <v>0</v>
      </c>
      <c r="E80" s="30" cm="1">
        <f t="array" ref="E80">(
SUM(('Export (QBO)'!$G$2:$G$2483&gt;=Budget!E$1)*('Export (QBO)'!$G$2:$G$2483&lt;=((EOMONTH(Budget!E$1,0))))*('Export (QBO)'!$J$2:$J$2483=$A80)*('Export (QBO)'!$I$2:$I$2483))
)</f>
        <v>0</v>
      </c>
      <c r="F80" s="30" cm="1">
        <f t="array" ref="F80">(
SUM(('Export (QBO)'!$G$2:$G$2483&gt;=Budget!F$1)*('Export (QBO)'!$G$2:$G$2483&lt;=((EOMONTH(Budget!F$1,0))))*('Export (QBO)'!$J$2:$J$2483=$A80)*('Export (QBO)'!$I$2:$I$2483))
)</f>
        <v>0</v>
      </c>
      <c r="G80" s="30" cm="1">
        <f t="array" ref="G80">(
SUM(('Export (QBO)'!$G$2:$G$2483&gt;=Budget!G$1)*('Export (QBO)'!$G$2:$G$2483&lt;=((EOMONTH(Budget!G$1,0))))*('Export (QBO)'!$J$2:$J$2483=$A80)*('Export (QBO)'!$I$2:$I$2483))
)</f>
        <v>0</v>
      </c>
      <c r="H80" s="30" cm="1">
        <f t="array" ref="H80">(
SUM(('Export (QBO)'!$G$2:$G$2483&gt;=Budget!H$1)*('Export (QBO)'!$G$2:$G$2483&lt;=((EOMONTH(Budget!H$1,0))))*('Export (QBO)'!$J$2:$J$2483=$A80)*('Export (QBO)'!$I$2:$I$2483))
)</f>
        <v>0</v>
      </c>
      <c r="I80" s="30" cm="1">
        <f t="array" ref="I80">(
SUM(('Export (QBO)'!$G$2:$G$2483&gt;=Budget!I$1)*('Export (QBO)'!$G$2:$G$2483&lt;=((EOMONTH(Budget!I$1,0))))*('Export (QBO)'!$J$2:$J$2483=$A80)*('Export (QBO)'!$I$2:$I$2483))
)</f>
        <v>0</v>
      </c>
      <c r="J80" s="30" cm="1">
        <f t="array" ref="J80">(
SUM(('Export (QBO)'!$G$2:$G$2483&gt;=Budget!J$1)*('Export (QBO)'!$G$2:$G$2483&lt;=((EOMONTH(Budget!J$1,0))))*('Export (QBO)'!$J$2:$J$2483=$A80)*('Export (QBO)'!$I$2:$I$2483))
)</f>
        <v>0</v>
      </c>
      <c r="K80" s="30" cm="1">
        <f t="array" ref="K80">(
SUM(('Export (QBO)'!$G$2:$G$2483&gt;=Budget!K$1)*('Export (QBO)'!$G$2:$G$2483&lt;=((EOMONTH(Budget!K$1,0))))*('Export (QBO)'!$J$2:$J$2483=$A80)*('Export (QBO)'!$I$2:$I$2483))
)</f>
        <v>0</v>
      </c>
      <c r="L80" s="30" cm="1">
        <f t="array" ref="L80">(
SUM(('Export (QBO)'!$G$2:$G$2483&gt;=Budget!L$1)*('Export (QBO)'!$G$2:$G$2483&lt;=((EOMONTH(Budget!L$1,0))))*('Export (QBO)'!$J$2:$J$2483=$A80)*('Export (QBO)'!$I$2:$I$2483))
)</f>
        <v>0</v>
      </c>
      <c r="M80" s="30" cm="1">
        <f t="array" ref="M80">(
SUM(('Export (QBO)'!$G$2:$G$2483&gt;=Budget!M$1)*('Export (QBO)'!$G$2:$G$2483&lt;=((EOMONTH(Budget!M$1,0))))*('Export (QBO)'!$J$2:$J$2483=$A80)*('Export (QBO)'!$I$2:$I$2483))
)</f>
        <v>0</v>
      </c>
      <c r="N80" s="30" cm="1">
        <f t="array" ref="N80">(
SUM(('Export (QBO)'!$G$2:$G$2483&gt;=Budget!N$1)*('Export (QBO)'!$G$2:$G$2483&lt;=((EOMONTH(Budget!N$1,0))))*('Export (QBO)'!$J$2:$J$2483=$A80)*('Export (QBO)'!$I$2:$I$2483))
)</f>
        <v>0</v>
      </c>
      <c r="O80" s="30" cm="1">
        <f t="array" ref="O80">(
SUM(('Export (QBO)'!$G$2:$G$2483&gt;=Budget!O$1)*('Export (QBO)'!$G$2:$G$2483&lt;=((EOMONTH(Budget!O$1,0))))*('Export (QBO)'!$J$2:$J$2483=$A80)*('Export (QBO)'!$I$2:$I$2483))
)</f>
        <v>0</v>
      </c>
      <c r="P80" s="31">
        <f t="shared" si="21"/>
        <v>0</v>
      </c>
      <c r="Q80" s="30" cm="1">
        <f t="array" ref="Q80">(
SUM(('Export (QBO)'!$G$2:$G$2483&gt;=Budget!Q$1)*('Export (QBO)'!$G$2:$G$2483&lt;=((EOMONTH(Budget!Q$1,0))))*('Export (QBO)'!$J$2:$J$2483=$A80)*('Export (QBO)'!$I$2:$I$2483))
)</f>
        <v>1720</v>
      </c>
      <c r="R80" s="30" cm="1">
        <f t="array" ref="R80">(
SUM(('Export (QBO)'!$G$2:$G$2483&gt;=Budget!R$1)*('Export (QBO)'!$G$2:$G$2483&lt;=((EOMONTH(Budget!R$1,0))))*('Export (QBO)'!$J$2:$J$2483=$A80)*('Export (QBO)'!$I$2:$I$2483))
)</f>
        <v>600.96</v>
      </c>
      <c r="S80" s="30" cm="1">
        <f t="array" ref="S80">(
SUM(('Export (QBO)'!$G$2:$G$2483&gt;=Budget!S$1)*('Export (QBO)'!$G$2:$G$2483&lt;=((EOMONTH(Budget!S$1,0))))*('Export (QBO)'!$J$2:$J$2483=$A80)*('Export (QBO)'!$I$2:$I$2483))
)</f>
        <v>616.9</v>
      </c>
      <c r="T80" s="30" cm="1">
        <f t="array" ref="T80">(
SUM(('Export (QBO)'!$G$2:$G$2483&gt;=Budget!T$1)*('Export (QBO)'!$G$2:$G$2483&lt;=((EOMONTH(Budget!T$1,0))))*('Export (QBO)'!$J$2:$J$2483=$A80)*('Export (QBO)'!$I$2:$I$2483))
)</f>
        <v>460.51</v>
      </c>
      <c r="U80" s="30" cm="1">
        <f t="array" ref="U80">(
SUM(('Export (QBO)'!$G$2:$G$2483&gt;=Budget!U$1)*('Export (QBO)'!$G$2:$G$2483&lt;=((EOMONTH(Budget!U$1,0))))*('Export (QBO)'!$J$2:$J$2483=$A80)*('Export (QBO)'!$I$2:$I$2483))
)</f>
        <v>302.67</v>
      </c>
      <c r="V80" s="30" cm="1">
        <f t="array" ref="V80">(
SUM(('Export (QBO)'!$G$2:$G$2483&gt;=Budget!V$1)*('Export (QBO)'!$G$2:$G$2483&lt;=((EOMONTH(Budget!V$1,0))))*('Export (QBO)'!$J$2:$J$2483=$A80)*('Export (QBO)'!$I$2:$I$2483))
)</f>
        <v>208.56</v>
      </c>
      <c r="W80" s="30" cm="1">
        <f t="array" ref="W80">(
SUM(('Export (QBO)'!$G$2:$G$2483&gt;=Budget!W$1)*('Export (QBO)'!$G$2:$G$2483&lt;=((EOMONTH(Budget!W$1,0))))*('Export (QBO)'!$J$2:$J$2483=$A80)*('Export (QBO)'!$I$2:$I$2483))
)</f>
        <v>0</v>
      </c>
      <c r="X80" s="30" cm="1">
        <f t="array" ref="X80">(
SUM(('Export (QBO)'!$G$2:$G$2483&gt;=Budget!X$1)*('Export (QBO)'!$G$2:$G$2483&lt;=((EOMONTH(Budget!X$1,0))))*('Export (QBO)'!$J$2:$J$2483=$A80)*('Export (QBO)'!$I$2:$I$2483))
)</f>
        <v>0</v>
      </c>
      <c r="Y80" s="30" cm="1">
        <f t="array" ref="Y80">(
SUM(('Export (QBO)'!$G$2:$G$2483&gt;=Budget!Y$1)*('Export (QBO)'!$G$2:$G$2483&lt;=((EOMONTH(Budget!Y$1,0))))*('Export (QBO)'!$J$2:$J$2483=$A80)*('Export (QBO)'!$I$2:$I$2483))
)</f>
        <v>0</v>
      </c>
      <c r="Z80" s="30" cm="1">
        <f t="array" ref="Z80">(
SUM(('Export (QBO)'!$G$2:$G$2483&gt;=Budget!Z$1)*('Export (QBO)'!$G$2:$G$2483&lt;=((EOMONTH(Budget!Z$1,0))))*('Export (QBO)'!$J$2:$J$2483=$A80)*('Export (QBO)'!$I$2:$I$2483))
)</f>
        <v>0</v>
      </c>
      <c r="AA80" s="30" cm="1">
        <f t="array" ref="AA80">(
SUM(('Export (QBO)'!$G$2:$G$2483&gt;=Budget!AA$1)*('Export (QBO)'!$G$2:$G$2483&lt;=((EOMONTH(Budget!AA$1,0))))*('Export (QBO)'!$J$2:$J$2483=$A80)*('Export (QBO)'!$I$2:$I$2483))
)</f>
        <v>0</v>
      </c>
      <c r="AB80" s="30" cm="1">
        <f t="array" ref="AB80">(
SUM(('Export (QBO)'!$G$2:$G$2483&gt;=Budget!AB$1)*('Export (QBO)'!$G$2:$G$2483&lt;=((EOMONTH(Budget!AB$1,0))))*('Export (QBO)'!$J$2:$J$2483=$A80)*('Export (QBO)'!$I$2:$I$2483))
)</f>
        <v>0</v>
      </c>
      <c r="AC80" s="31">
        <f t="shared" si="22"/>
        <v>3909.6</v>
      </c>
      <c r="AE80" s="98">
        <v>3000</v>
      </c>
    </row>
    <row r="81" spans="1:35">
      <c r="A81" s="54" t="s">
        <v>57</v>
      </c>
      <c r="B81" s="3">
        <f>IFERROR((VLOOKUP(A81,'GL Review'!E:G,3,FALSE)),"")</f>
        <v>52115</v>
      </c>
      <c r="D81" s="30" cm="1">
        <f t="array" ref="D81">(
SUM(('Export (QBO)'!$G$2:$G$2483&gt;=Budget!D$1)*('Export (QBO)'!$G$2:$G$2483&lt;=((EOMONTH(Budget!D$1,0))))*('Export (QBO)'!$J$2:$J$2483=$A81)*('Export (QBO)'!$I$2:$I$2483))
)</f>
        <v>0</v>
      </c>
      <c r="E81" s="30" cm="1">
        <f t="array" ref="E81">(
SUM(('Export (QBO)'!$G$2:$G$2483&gt;=Budget!E$1)*('Export (QBO)'!$G$2:$G$2483&lt;=((EOMONTH(Budget!E$1,0))))*('Export (QBO)'!$J$2:$J$2483=$A81)*('Export (QBO)'!$I$2:$I$2483))
)</f>
        <v>0</v>
      </c>
      <c r="F81" s="30" cm="1">
        <f t="array" ref="F81">(
SUM(('Export (QBO)'!$G$2:$G$2483&gt;=Budget!F$1)*('Export (QBO)'!$G$2:$G$2483&lt;=((EOMONTH(Budget!F$1,0))))*('Export (QBO)'!$J$2:$J$2483=$A81)*('Export (QBO)'!$I$2:$I$2483))
)</f>
        <v>0</v>
      </c>
      <c r="G81" s="30" cm="1">
        <f t="array" ref="G81">(
SUM(('Export (QBO)'!$G$2:$G$2483&gt;=Budget!G$1)*('Export (QBO)'!$G$2:$G$2483&lt;=((EOMONTH(Budget!G$1,0))))*('Export (QBO)'!$J$2:$J$2483=$A81)*('Export (QBO)'!$I$2:$I$2483))
)</f>
        <v>0</v>
      </c>
      <c r="H81" s="30" cm="1">
        <f t="array" ref="H81">(
SUM(('Export (QBO)'!$G$2:$G$2483&gt;=Budget!H$1)*('Export (QBO)'!$G$2:$G$2483&lt;=((EOMONTH(Budget!H$1,0))))*('Export (QBO)'!$J$2:$J$2483=$A81)*('Export (QBO)'!$I$2:$I$2483))
)</f>
        <v>0</v>
      </c>
      <c r="I81" s="30" cm="1">
        <f t="array" ref="I81">(
SUM(('Export (QBO)'!$G$2:$G$2483&gt;=Budget!I$1)*('Export (QBO)'!$G$2:$G$2483&lt;=((EOMONTH(Budget!I$1,0))))*('Export (QBO)'!$J$2:$J$2483=$A81)*('Export (QBO)'!$I$2:$I$2483))
)</f>
        <v>0</v>
      </c>
      <c r="J81" s="30" cm="1">
        <f t="array" ref="J81">(
SUM(('Export (QBO)'!$G$2:$G$2483&gt;=Budget!J$1)*('Export (QBO)'!$G$2:$G$2483&lt;=((EOMONTH(Budget!J$1,0))))*('Export (QBO)'!$J$2:$J$2483=$A81)*('Export (QBO)'!$I$2:$I$2483))
)</f>
        <v>0</v>
      </c>
      <c r="K81" s="30" cm="1">
        <f t="array" ref="K81">(
SUM(('Export (QBO)'!$G$2:$G$2483&gt;=Budget!K$1)*('Export (QBO)'!$G$2:$G$2483&lt;=((EOMONTH(Budget!K$1,0))))*('Export (QBO)'!$J$2:$J$2483=$A81)*('Export (QBO)'!$I$2:$I$2483))
)</f>
        <v>0</v>
      </c>
      <c r="L81" s="30" cm="1">
        <f t="array" ref="L81">(
SUM(('Export (QBO)'!$G$2:$G$2483&gt;=Budget!L$1)*('Export (QBO)'!$G$2:$G$2483&lt;=((EOMONTH(Budget!L$1,0))))*('Export (QBO)'!$J$2:$J$2483=$A81)*('Export (QBO)'!$I$2:$I$2483))
)</f>
        <v>0</v>
      </c>
      <c r="M81" s="30" cm="1">
        <f t="array" ref="M81">(
SUM(('Export (QBO)'!$G$2:$G$2483&gt;=Budget!M$1)*('Export (QBO)'!$G$2:$G$2483&lt;=((EOMONTH(Budget!M$1,0))))*('Export (QBO)'!$J$2:$J$2483=$A81)*('Export (QBO)'!$I$2:$I$2483))
)</f>
        <v>0</v>
      </c>
      <c r="N81" s="30" cm="1">
        <f t="array" ref="N81">(
SUM(('Export (QBO)'!$G$2:$G$2483&gt;=Budget!N$1)*('Export (QBO)'!$G$2:$G$2483&lt;=((EOMONTH(Budget!N$1,0))))*('Export (QBO)'!$J$2:$J$2483=$A81)*('Export (QBO)'!$I$2:$I$2483))
)</f>
        <v>0</v>
      </c>
      <c r="O81" s="30" cm="1">
        <f t="array" ref="O81">(
SUM(('Export (QBO)'!$G$2:$G$2483&gt;=Budget!O$1)*('Export (QBO)'!$G$2:$G$2483&lt;=((EOMONTH(Budget!O$1,0))))*('Export (QBO)'!$J$2:$J$2483=$A81)*('Export (QBO)'!$I$2:$I$2483))
)</f>
        <v>0</v>
      </c>
      <c r="P81" s="31">
        <f t="shared" si="21"/>
        <v>0</v>
      </c>
      <c r="Q81" s="30" cm="1">
        <f t="array" ref="Q81">(
SUM(('Export (QBO)'!$G$2:$G$2483&gt;=Budget!Q$1)*('Export (QBO)'!$G$2:$G$2483&lt;=((EOMONTH(Budget!Q$1,0))))*('Export (QBO)'!$J$2:$J$2483=$A81)*('Export (QBO)'!$I$2:$I$2483))
)</f>
        <v>1171.6899999999998</v>
      </c>
      <c r="R81" s="30" cm="1">
        <f t="array" ref="R81">(
SUM(('Export (QBO)'!$G$2:$G$2483&gt;=Budget!R$1)*('Export (QBO)'!$G$2:$G$2483&lt;=((EOMONTH(Budget!R$1,0))))*('Export (QBO)'!$J$2:$J$2483=$A81)*('Export (QBO)'!$I$2:$I$2483))
)</f>
        <v>250.91000000000003</v>
      </c>
      <c r="S81" s="30" cm="1">
        <f t="array" ref="S81">(
SUM(('Export (QBO)'!$G$2:$G$2483&gt;=Budget!S$1)*('Export (QBO)'!$G$2:$G$2483&lt;=((EOMONTH(Budget!S$1,0))))*('Export (QBO)'!$J$2:$J$2483=$A81)*('Export (QBO)'!$I$2:$I$2483))
)</f>
        <v>240.78</v>
      </c>
      <c r="T81" s="30" cm="1">
        <f t="array" ref="T81">(
SUM(('Export (QBO)'!$G$2:$G$2483&gt;=Budget!T$1)*('Export (QBO)'!$G$2:$G$2483&lt;=((EOMONTH(Budget!T$1,0))))*('Export (QBO)'!$J$2:$J$2483=$A81)*('Export (QBO)'!$I$2:$I$2483))
)</f>
        <v>263.77999999999997</v>
      </c>
      <c r="U81" s="30" cm="1">
        <f t="array" ref="U81">(
SUM(('Export (QBO)'!$G$2:$G$2483&gt;=Budget!U$1)*('Export (QBO)'!$G$2:$G$2483&lt;=((EOMONTH(Budget!U$1,0))))*('Export (QBO)'!$J$2:$J$2483=$A81)*('Export (QBO)'!$I$2:$I$2483))
)</f>
        <v>1415.13</v>
      </c>
      <c r="V81" s="30" cm="1">
        <f t="array" ref="V81">(
SUM(('Export (QBO)'!$G$2:$G$2483&gt;=Budget!V$1)*('Export (QBO)'!$G$2:$G$2483&lt;=((EOMONTH(Budget!V$1,0))))*('Export (QBO)'!$J$2:$J$2483=$A81)*('Export (QBO)'!$I$2:$I$2483))
)</f>
        <v>0</v>
      </c>
      <c r="W81" s="30" cm="1">
        <f t="array" ref="W81">(
SUM(('Export (QBO)'!$G$2:$G$2483&gt;=Budget!W$1)*('Export (QBO)'!$G$2:$G$2483&lt;=((EOMONTH(Budget!W$1,0))))*('Export (QBO)'!$J$2:$J$2483=$A81)*('Export (QBO)'!$I$2:$I$2483))
)</f>
        <v>0</v>
      </c>
      <c r="X81" s="30" cm="1">
        <f t="array" ref="X81">(
SUM(('Export (QBO)'!$G$2:$G$2483&gt;=Budget!X$1)*('Export (QBO)'!$G$2:$G$2483&lt;=((EOMONTH(Budget!X$1,0))))*('Export (QBO)'!$J$2:$J$2483=$A81)*('Export (QBO)'!$I$2:$I$2483))
)</f>
        <v>0</v>
      </c>
      <c r="Y81" s="30" cm="1">
        <f t="array" ref="Y81">(
SUM(('Export (QBO)'!$G$2:$G$2483&gt;=Budget!Y$1)*('Export (QBO)'!$G$2:$G$2483&lt;=((EOMONTH(Budget!Y$1,0))))*('Export (QBO)'!$J$2:$J$2483=$A81)*('Export (QBO)'!$I$2:$I$2483))
)</f>
        <v>0</v>
      </c>
      <c r="Z81" s="30" cm="1">
        <f t="array" ref="Z81">(
SUM(('Export (QBO)'!$G$2:$G$2483&gt;=Budget!Z$1)*('Export (QBO)'!$G$2:$G$2483&lt;=((EOMONTH(Budget!Z$1,0))))*('Export (QBO)'!$J$2:$J$2483=$A81)*('Export (QBO)'!$I$2:$I$2483))
)</f>
        <v>0</v>
      </c>
      <c r="AA81" s="30" cm="1">
        <f t="array" ref="AA81">(
SUM(('Export (QBO)'!$G$2:$G$2483&gt;=Budget!AA$1)*('Export (QBO)'!$G$2:$G$2483&lt;=((EOMONTH(Budget!AA$1,0))))*('Export (QBO)'!$J$2:$J$2483=$A81)*('Export (QBO)'!$I$2:$I$2483))
)</f>
        <v>0</v>
      </c>
      <c r="AB81" s="30" cm="1">
        <f t="array" ref="AB81">(
SUM(('Export (QBO)'!$G$2:$G$2483&gt;=Budget!AB$1)*('Export (QBO)'!$G$2:$G$2483&lt;=((EOMONTH(Budget!AB$1,0))))*('Export (QBO)'!$J$2:$J$2483=$A81)*('Export (QBO)'!$I$2:$I$2483))
)</f>
        <v>0</v>
      </c>
      <c r="AC81" s="31">
        <f t="shared" si="22"/>
        <v>3342.29</v>
      </c>
    </row>
    <row r="82" spans="1:35">
      <c r="A82" s="54" t="s">
        <v>231</v>
      </c>
      <c r="B82" s="3">
        <f>IFERROR((VLOOKUP(A82,'GL Review'!E:G,3,FALSE)),"")</f>
        <v>52190</v>
      </c>
      <c r="D82" s="30" cm="1">
        <f t="array" ref="D82">(
SUM(('Export (QBO)'!$G$2:$G$2483&gt;=Budget!D$1)*('Export (QBO)'!$G$2:$G$2483&lt;=((EOMONTH(Budget!D$1,0))))*('Export (QBO)'!$J$2:$J$2483=$A82)*('Export (QBO)'!$I$2:$I$2483))
)</f>
        <v>0</v>
      </c>
      <c r="E82" s="30" cm="1">
        <f t="array" ref="E82">(
SUM(('Export (QBO)'!$G$2:$G$2483&gt;=Budget!E$1)*('Export (QBO)'!$G$2:$G$2483&lt;=((EOMONTH(Budget!E$1,0))))*('Export (QBO)'!$J$2:$J$2483=$A82)*('Export (QBO)'!$I$2:$I$2483))
)</f>
        <v>0</v>
      </c>
      <c r="F82" s="30" cm="1">
        <f t="array" ref="F82">(
SUM(('Export (QBO)'!$G$2:$G$2483&gt;=Budget!F$1)*('Export (QBO)'!$G$2:$G$2483&lt;=((EOMONTH(Budget!F$1,0))))*('Export (QBO)'!$J$2:$J$2483=$A82)*('Export (QBO)'!$I$2:$I$2483))
)</f>
        <v>0</v>
      </c>
      <c r="G82" s="30" cm="1">
        <f t="array" ref="G82">(
SUM(('Export (QBO)'!$G$2:$G$2483&gt;=Budget!G$1)*('Export (QBO)'!$G$2:$G$2483&lt;=((EOMONTH(Budget!G$1,0))))*('Export (QBO)'!$J$2:$J$2483=$A82)*('Export (QBO)'!$I$2:$I$2483))
)</f>
        <v>0</v>
      </c>
      <c r="H82" s="30" cm="1">
        <f t="array" ref="H82">(
SUM(('Export (QBO)'!$G$2:$G$2483&gt;=Budget!H$1)*('Export (QBO)'!$G$2:$G$2483&lt;=((EOMONTH(Budget!H$1,0))))*('Export (QBO)'!$J$2:$J$2483=$A82)*('Export (QBO)'!$I$2:$I$2483))
)</f>
        <v>0</v>
      </c>
      <c r="I82" s="30" cm="1">
        <f t="array" ref="I82">(
SUM(('Export (QBO)'!$G$2:$G$2483&gt;=Budget!I$1)*('Export (QBO)'!$G$2:$G$2483&lt;=((EOMONTH(Budget!I$1,0))))*('Export (QBO)'!$J$2:$J$2483=$A82)*('Export (QBO)'!$I$2:$I$2483))
)</f>
        <v>0</v>
      </c>
      <c r="J82" s="30" cm="1">
        <f t="array" ref="J82">(
SUM(('Export (QBO)'!$G$2:$G$2483&gt;=Budget!J$1)*('Export (QBO)'!$G$2:$G$2483&lt;=((EOMONTH(Budget!J$1,0))))*('Export (QBO)'!$J$2:$J$2483=$A82)*('Export (QBO)'!$I$2:$I$2483))
)</f>
        <v>0</v>
      </c>
      <c r="K82" s="30" cm="1">
        <f t="array" ref="K82">(
SUM(('Export (QBO)'!$G$2:$G$2483&gt;=Budget!K$1)*('Export (QBO)'!$G$2:$G$2483&lt;=((EOMONTH(Budget!K$1,0))))*('Export (QBO)'!$J$2:$J$2483=$A82)*('Export (QBO)'!$I$2:$I$2483))
)</f>
        <v>0</v>
      </c>
      <c r="L82" s="30" cm="1">
        <f t="array" ref="L82">(
SUM(('Export (QBO)'!$G$2:$G$2483&gt;=Budget!L$1)*('Export (QBO)'!$G$2:$G$2483&lt;=((EOMONTH(Budget!L$1,0))))*('Export (QBO)'!$J$2:$J$2483=$A82)*('Export (QBO)'!$I$2:$I$2483))
)</f>
        <v>0</v>
      </c>
      <c r="M82" s="30" cm="1">
        <f t="array" ref="M82">(
SUM(('Export (QBO)'!$G$2:$G$2483&gt;=Budget!M$1)*('Export (QBO)'!$G$2:$G$2483&lt;=((EOMONTH(Budget!M$1,0))))*('Export (QBO)'!$J$2:$J$2483=$A82)*('Export (QBO)'!$I$2:$I$2483))
)</f>
        <v>0</v>
      </c>
      <c r="N82" s="30" cm="1">
        <f t="array" ref="N82">(
SUM(('Export (QBO)'!$G$2:$G$2483&gt;=Budget!N$1)*('Export (QBO)'!$G$2:$G$2483&lt;=((EOMONTH(Budget!N$1,0))))*('Export (QBO)'!$J$2:$J$2483=$A82)*('Export (QBO)'!$I$2:$I$2483))
)</f>
        <v>0</v>
      </c>
      <c r="O82" s="30" cm="1">
        <f t="array" ref="O82">(
SUM(('Export (QBO)'!$G$2:$G$2483&gt;=Budget!O$1)*('Export (QBO)'!$G$2:$G$2483&lt;=((EOMONTH(Budget!O$1,0))))*('Export (QBO)'!$J$2:$J$2483=$A82)*('Export (QBO)'!$I$2:$I$2483))
)</f>
        <v>0</v>
      </c>
      <c r="P82" s="31">
        <f t="shared" si="21"/>
        <v>0</v>
      </c>
      <c r="Q82" s="30" cm="1">
        <f t="array" ref="Q82">(
SUM(('Export (QBO)'!$G$2:$G$2483&gt;=Budget!Q$1)*('Export (QBO)'!$G$2:$G$2483&lt;=((EOMONTH(Budget!Q$1,0))))*('Export (QBO)'!$J$2:$J$2483=$A82)*('Export (QBO)'!$I$2:$I$2483))
)</f>
        <v>489.97999999999996</v>
      </c>
      <c r="R82" s="30" cm="1">
        <f t="array" ref="R82">(
SUM(('Export (QBO)'!$G$2:$G$2483&gt;=Budget!R$1)*('Export (QBO)'!$G$2:$G$2483&lt;=((EOMONTH(Budget!R$1,0))))*('Export (QBO)'!$J$2:$J$2483=$A82)*('Export (QBO)'!$I$2:$I$2483))
)</f>
        <v>30.380000000000003</v>
      </c>
      <c r="S82" s="30" cm="1">
        <f t="array" ref="S82">(
SUM(('Export (QBO)'!$G$2:$G$2483&gt;=Budget!S$1)*('Export (QBO)'!$G$2:$G$2483&lt;=((EOMONTH(Budget!S$1,0))))*('Export (QBO)'!$J$2:$J$2483=$A82)*('Export (QBO)'!$I$2:$I$2483))
)</f>
        <v>1713.0799999999997</v>
      </c>
      <c r="T82" s="30" cm="1">
        <f t="array" ref="T82">(
SUM(('Export (QBO)'!$G$2:$G$2483&gt;=Budget!T$1)*('Export (QBO)'!$G$2:$G$2483&lt;=((EOMONTH(Budget!T$1,0))))*('Export (QBO)'!$J$2:$J$2483=$A82)*('Export (QBO)'!$I$2:$I$2483))
)</f>
        <v>240.01</v>
      </c>
      <c r="U82" s="30" cm="1">
        <f t="array" ref="U82">(
SUM(('Export (QBO)'!$G$2:$G$2483&gt;=Budget!U$1)*('Export (QBO)'!$G$2:$G$2483&lt;=((EOMONTH(Budget!U$1,0))))*('Export (QBO)'!$J$2:$J$2483=$A82)*('Export (QBO)'!$I$2:$I$2483))
)</f>
        <v>249.23</v>
      </c>
      <c r="V82" s="30" cm="1">
        <f t="array" ref="V82">(
SUM(('Export (QBO)'!$G$2:$G$2483&gt;=Budget!V$1)*('Export (QBO)'!$G$2:$G$2483&lt;=((EOMONTH(Budget!V$1,0))))*('Export (QBO)'!$J$2:$J$2483=$A82)*('Export (QBO)'!$I$2:$I$2483))
)</f>
        <v>0</v>
      </c>
      <c r="W82" s="30" cm="1">
        <f t="array" ref="W82">(
SUM(('Export (QBO)'!$G$2:$G$2483&gt;=Budget!W$1)*('Export (QBO)'!$G$2:$G$2483&lt;=((EOMONTH(Budget!W$1,0))))*('Export (QBO)'!$J$2:$J$2483=$A82)*('Export (QBO)'!$I$2:$I$2483))
)</f>
        <v>0</v>
      </c>
      <c r="X82" s="30" cm="1">
        <f t="array" ref="X82">(
SUM(('Export (QBO)'!$G$2:$G$2483&gt;=Budget!X$1)*('Export (QBO)'!$G$2:$G$2483&lt;=((EOMONTH(Budget!X$1,0))))*('Export (QBO)'!$J$2:$J$2483=$A82)*('Export (QBO)'!$I$2:$I$2483))
)</f>
        <v>0</v>
      </c>
      <c r="Y82" s="30" cm="1">
        <f t="array" ref="Y82">(
SUM(('Export (QBO)'!$G$2:$G$2483&gt;=Budget!Y$1)*('Export (QBO)'!$G$2:$G$2483&lt;=((EOMONTH(Budget!Y$1,0))))*('Export (QBO)'!$J$2:$J$2483=$A82)*('Export (QBO)'!$I$2:$I$2483))
)</f>
        <v>0</v>
      </c>
      <c r="Z82" s="30" cm="1">
        <f t="array" ref="Z82">(
SUM(('Export (QBO)'!$G$2:$G$2483&gt;=Budget!Z$1)*('Export (QBO)'!$G$2:$G$2483&lt;=((EOMONTH(Budget!Z$1,0))))*('Export (QBO)'!$J$2:$J$2483=$A82)*('Export (QBO)'!$I$2:$I$2483))
)</f>
        <v>0</v>
      </c>
      <c r="AA82" s="30" cm="1">
        <f t="array" ref="AA82">(
SUM(('Export (QBO)'!$G$2:$G$2483&gt;=Budget!AA$1)*('Export (QBO)'!$G$2:$G$2483&lt;=((EOMONTH(Budget!AA$1,0))))*('Export (QBO)'!$J$2:$J$2483=$A82)*('Export (QBO)'!$I$2:$I$2483))
)</f>
        <v>0</v>
      </c>
      <c r="AB82" s="30" cm="1">
        <f t="array" ref="AB82">(
SUM(('Export (QBO)'!$G$2:$G$2483&gt;=Budget!AB$1)*('Export (QBO)'!$G$2:$G$2483&lt;=((EOMONTH(Budget!AB$1,0))))*('Export (QBO)'!$J$2:$J$2483=$A82)*('Export (QBO)'!$I$2:$I$2483))
)</f>
        <v>0</v>
      </c>
      <c r="AC82" s="31">
        <f t="shared" si="22"/>
        <v>2722.68</v>
      </c>
      <c r="AE82" s="98">
        <v>600</v>
      </c>
    </row>
    <row r="83" spans="1:35">
      <c r="A83" s="54" t="s">
        <v>383</v>
      </c>
      <c r="B83" s="3">
        <f>IFERROR((VLOOKUP(A83,'GL Review'!E:G,3,FALSE)),"")</f>
        <v>52165</v>
      </c>
      <c r="D83" s="30" cm="1">
        <f t="array" ref="D83">(
SUM(('Export (QBO)'!$G$2:$G$2483&gt;=Budget!D$1)*('Export (QBO)'!$G$2:$G$2483&lt;=((EOMONTH(Budget!D$1,0))))*('Export (QBO)'!$J$2:$J$2483=$A83)*('Export (QBO)'!$I$2:$I$2483))
)</f>
        <v>0</v>
      </c>
      <c r="E83" s="30" cm="1">
        <f t="array" ref="E83">(
SUM(('Export (QBO)'!$G$2:$G$2483&gt;=Budget!E$1)*('Export (QBO)'!$G$2:$G$2483&lt;=((EOMONTH(Budget!E$1,0))))*('Export (QBO)'!$J$2:$J$2483=$A83)*('Export (QBO)'!$I$2:$I$2483))
)</f>
        <v>0</v>
      </c>
      <c r="F83" s="30" cm="1">
        <f t="array" ref="F83">(
SUM(('Export (QBO)'!$G$2:$G$2483&gt;=Budget!F$1)*('Export (QBO)'!$G$2:$G$2483&lt;=((EOMONTH(Budget!F$1,0))))*('Export (QBO)'!$J$2:$J$2483=$A83)*('Export (QBO)'!$I$2:$I$2483))
)</f>
        <v>0</v>
      </c>
      <c r="G83" s="30" cm="1">
        <f t="array" ref="G83">(
SUM(('Export (QBO)'!$G$2:$G$2483&gt;=Budget!G$1)*('Export (QBO)'!$G$2:$G$2483&lt;=((EOMONTH(Budget!G$1,0))))*('Export (QBO)'!$J$2:$J$2483=$A83)*('Export (QBO)'!$I$2:$I$2483))
)</f>
        <v>0</v>
      </c>
      <c r="H83" s="30" cm="1">
        <f t="array" ref="H83">(
SUM(('Export (QBO)'!$G$2:$G$2483&gt;=Budget!H$1)*('Export (QBO)'!$G$2:$G$2483&lt;=((EOMONTH(Budget!H$1,0))))*('Export (QBO)'!$J$2:$J$2483=$A83)*('Export (QBO)'!$I$2:$I$2483))
)</f>
        <v>0</v>
      </c>
      <c r="I83" s="30" cm="1">
        <f t="array" ref="I83">(
SUM(('Export (QBO)'!$G$2:$G$2483&gt;=Budget!I$1)*('Export (QBO)'!$G$2:$G$2483&lt;=((EOMONTH(Budget!I$1,0))))*('Export (QBO)'!$J$2:$J$2483=$A83)*('Export (QBO)'!$I$2:$I$2483))
)</f>
        <v>0</v>
      </c>
      <c r="J83" s="30" cm="1">
        <f t="array" ref="J83">(
SUM(('Export (QBO)'!$G$2:$G$2483&gt;=Budget!J$1)*('Export (QBO)'!$G$2:$G$2483&lt;=((EOMONTH(Budget!J$1,0))))*('Export (QBO)'!$J$2:$J$2483=$A83)*('Export (QBO)'!$I$2:$I$2483))
)</f>
        <v>0</v>
      </c>
      <c r="K83" s="30" cm="1">
        <f t="array" ref="K83">(
SUM(('Export (QBO)'!$G$2:$G$2483&gt;=Budget!K$1)*('Export (QBO)'!$G$2:$G$2483&lt;=((EOMONTH(Budget!K$1,0))))*('Export (QBO)'!$J$2:$J$2483=$A83)*('Export (QBO)'!$I$2:$I$2483))
)</f>
        <v>0</v>
      </c>
      <c r="L83" s="30" cm="1">
        <f t="array" ref="L83">(
SUM(('Export (QBO)'!$G$2:$G$2483&gt;=Budget!L$1)*('Export (QBO)'!$G$2:$G$2483&lt;=((EOMONTH(Budget!L$1,0))))*('Export (QBO)'!$J$2:$J$2483=$A83)*('Export (QBO)'!$I$2:$I$2483))
)</f>
        <v>0</v>
      </c>
      <c r="M83" s="30" cm="1">
        <f t="array" ref="M83">(
SUM(('Export (QBO)'!$G$2:$G$2483&gt;=Budget!M$1)*('Export (QBO)'!$G$2:$G$2483&lt;=((EOMONTH(Budget!M$1,0))))*('Export (QBO)'!$J$2:$J$2483=$A83)*('Export (QBO)'!$I$2:$I$2483))
)</f>
        <v>0</v>
      </c>
      <c r="N83" s="30" cm="1">
        <f t="array" ref="N83">(
SUM(('Export (QBO)'!$G$2:$G$2483&gt;=Budget!N$1)*('Export (QBO)'!$G$2:$G$2483&lt;=((EOMONTH(Budget!N$1,0))))*('Export (QBO)'!$J$2:$J$2483=$A83)*('Export (QBO)'!$I$2:$I$2483))
)</f>
        <v>0</v>
      </c>
      <c r="O83" s="30" cm="1">
        <f t="array" ref="O83">(
SUM(('Export (QBO)'!$G$2:$G$2483&gt;=Budget!O$1)*('Export (QBO)'!$G$2:$G$2483&lt;=((EOMONTH(Budget!O$1,0))))*('Export (QBO)'!$J$2:$J$2483=$A83)*('Export (QBO)'!$I$2:$I$2483))
)</f>
        <v>0</v>
      </c>
      <c r="P83" s="31">
        <f t="shared" si="21"/>
        <v>0</v>
      </c>
      <c r="Q83" s="30" cm="1">
        <f t="array" ref="Q83">(
SUM(('Export (QBO)'!$G$2:$G$2483&gt;=Budget!Q$1)*('Export (QBO)'!$G$2:$G$2483&lt;=((EOMONTH(Budget!Q$1,0))))*('Export (QBO)'!$J$2:$J$2483=$A83)*('Export (QBO)'!$I$2:$I$2483))
)</f>
        <v>314.79000000000002</v>
      </c>
      <c r="R83" s="30" cm="1">
        <f t="array" ref="R83">(
SUM(('Export (QBO)'!$G$2:$G$2483&gt;=Budget!R$1)*('Export (QBO)'!$G$2:$G$2483&lt;=((EOMONTH(Budget!R$1,0))))*('Export (QBO)'!$J$2:$J$2483=$A83)*('Export (QBO)'!$I$2:$I$2483))
)</f>
        <v>169.29</v>
      </c>
      <c r="S83" s="30" cm="1">
        <f t="array" ref="S83">(
SUM(('Export (QBO)'!$G$2:$G$2483&gt;=Budget!S$1)*('Export (QBO)'!$G$2:$G$2483&lt;=((EOMONTH(Budget!S$1,0))))*('Export (QBO)'!$J$2:$J$2483=$A83)*('Export (QBO)'!$I$2:$I$2483))
)</f>
        <v>1139.24</v>
      </c>
      <c r="T83" s="30" cm="1">
        <f t="array" ref="T83">(
SUM(('Export (QBO)'!$G$2:$G$2483&gt;=Budget!T$1)*('Export (QBO)'!$G$2:$G$2483&lt;=((EOMONTH(Budget!T$1,0))))*('Export (QBO)'!$J$2:$J$2483=$A83)*('Export (QBO)'!$I$2:$I$2483))
)</f>
        <v>287.62</v>
      </c>
      <c r="U83" s="30" cm="1">
        <f t="array" ref="U83">(
SUM(('Export (QBO)'!$G$2:$G$2483&gt;=Budget!U$1)*('Export (QBO)'!$G$2:$G$2483&lt;=((EOMONTH(Budget!U$1,0))))*('Export (QBO)'!$J$2:$J$2483=$A83)*('Export (QBO)'!$I$2:$I$2483))
)</f>
        <v>361.64</v>
      </c>
      <c r="V83" s="30" cm="1">
        <f t="array" ref="V83">(
SUM(('Export (QBO)'!$G$2:$G$2483&gt;=Budget!V$1)*('Export (QBO)'!$G$2:$G$2483&lt;=((EOMONTH(Budget!V$1,0))))*('Export (QBO)'!$J$2:$J$2483=$A83)*('Export (QBO)'!$I$2:$I$2483))
)</f>
        <v>36.369999999999997</v>
      </c>
      <c r="W83" s="30" cm="1">
        <f t="array" ref="W83">(
SUM(('Export (QBO)'!$G$2:$G$2483&gt;=Budget!W$1)*('Export (QBO)'!$G$2:$G$2483&lt;=((EOMONTH(Budget!W$1,0))))*('Export (QBO)'!$J$2:$J$2483=$A83)*('Export (QBO)'!$I$2:$I$2483))
)</f>
        <v>0</v>
      </c>
      <c r="X83" s="30" cm="1">
        <f t="array" ref="X83">(
SUM(('Export (QBO)'!$G$2:$G$2483&gt;=Budget!X$1)*('Export (QBO)'!$G$2:$G$2483&lt;=((EOMONTH(Budget!X$1,0))))*('Export (QBO)'!$J$2:$J$2483=$A83)*('Export (QBO)'!$I$2:$I$2483))
)</f>
        <v>0</v>
      </c>
      <c r="Y83" s="30" cm="1">
        <f t="array" ref="Y83">(
SUM(('Export (QBO)'!$G$2:$G$2483&gt;=Budget!Y$1)*('Export (QBO)'!$G$2:$G$2483&lt;=((EOMONTH(Budget!Y$1,0))))*('Export (QBO)'!$J$2:$J$2483=$A83)*('Export (QBO)'!$I$2:$I$2483))
)</f>
        <v>0</v>
      </c>
      <c r="Z83" s="30" cm="1">
        <f t="array" ref="Z83">(
SUM(('Export (QBO)'!$G$2:$G$2483&gt;=Budget!Z$1)*('Export (QBO)'!$G$2:$G$2483&lt;=((EOMONTH(Budget!Z$1,0))))*('Export (QBO)'!$J$2:$J$2483=$A83)*('Export (QBO)'!$I$2:$I$2483))
)</f>
        <v>0</v>
      </c>
      <c r="AA83" s="30" cm="1">
        <f t="array" ref="AA83">(
SUM(('Export (QBO)'!$G$2:$G$2483&gt;=Budget!AA$1)*('Export (QBO)'!$G$2:$G$2483&lt;=((EOMONTH(Budget!AA$1,0))))*('Export (QBO)'!$J$2:$J$2483=$A83)*('Export (QBO)'!$I$2:$I$2483))
)</f>
        <v>0</v>
      </c>
      <c r="AB83" s="30" cm="1">
        <f t="array" ref="AB83">(
SUM(('Export (QBO)'!$G$2:$G$2483&gt;=Budget!AB$1)*('Export (QBO)'!$G$2:$G$2483&lt;=((EOMONTH(Budget!AB$1,0))))*('Export (QBO)'!$J$2:$J$2483=$A83)*('Export (QBO)'!$I$2:$I$2483))
)</f>
        <v>0</v>
      </c>
      <c r="AC83" s="31">
        <f t="shared" si="22"/>
        <v>2308.9499999999998</v>
      </c>
    </row>
    <row r="84" spans="1:35">
      <c r="A84" s="54" t="s">
        <v>237</v>
      </c>
      <c r="B84" s="3">
        <f>IFERROR((VLOOKUP(A84,'GL Review'!E:G,3,FALSE)),"")</f>
        <v>52155</v>
      </c>
      <c r="D84" s="30" cm="1">
        <f t="array" ref="D84">(
SUM(('Export (QBO)'!$G$2:$G$2483&gt;=Budget!D$1)*('Export (QBO)'!$G$2:$G$2483&lt;=((EOMONTH(Budget!D$1,0))))*('Export (QBO)'!$J$2:$J$2483=$A84)*('Export (QBO)'!$I$2:$I$2483))
)</f>
        <v>0</v>
      </c>
      <c r="E84" s="30" cm="1">
        <f t="array" ref="E84">(
SUM(('Export (QBO)'!$G$2:$G$2483&gt;=Budget!E$1)*('Export (QBO)'!$G$2:$G$2483&lt;=((EOMONTH(Budget!E$1,0))))*('Export (QBO)'!$J$2:$J$2483=$A84)*('Export (QBO)'!$I$2:$I$2483))
)</f>
        <v>0</v>
      </c>
      <c r="F84" s="30" cm="1">
        <f t="array" ref="F84">(
SUM(('Export (QBO)'!$G$2:$G$2483&gt;=Budget!F$1)*('Export (QBO)'!$G$2:$G$2483&lt;=((EOMONTH(Budget!F$1,0))))*('Export (QBO)'!$J$2:$J$2483=$A84)*('Export (QBO)'!$I$2:$I$2483))
)</f>
        <v>0</v>
      </c>
      <c r="G84" s="30" cm="1">
        <f t="array" ref="G84">(
SUM(('Export (QBO)'!$G$2:$G$2483&gt;=Budget!G$1)*('Export (QBO)'!$G$2:$G$2483&lt;=((EOMONTH(Budget!G$1,0))))*('Export (QBO)'!$J$2:$J$2483=$A84)*('Export (QBO)'!$I$2:$I$2483))
)</f>
        <v>0</v>
      </c>
      <c r="H84" s="30" cm="1">
        <f t="array" ref="H84">(
SUM(('Export (QBO)'!$G$2:$G$2483&gt;=Budget!H$1)*('Export (QBO)'!$G$2:$G$2483&lt;=((EOMONTH(Budget!H$1,0))))*('Export (QBO)'!$J$2:$J$2483=$A84)*('Export (QBO)'!$I$2:$I$2483))
)</f>
        <v>0</v>
      </c>
      <c r="I84" s="30" cm="1">
        <f t="array" ref="I84">(
SUM(('Export (QBO)'!$G$2:$G$2483&gt;=Budget!I$1)*('Export (QBO)'!$G$2:$G$2483&lt;=((EOMONTH(Budget!I$1,0))))*('Export (QBO)'!$J$2:$J$2483=$A84)*('Export (QBO)'!$I$2:$I$2483))
)</f>
        <v>0</v>
      </c>
      <c r="J84" s="30" cm="1">
        <f t="array" ref="J84">(
SUM(('Export (QBO)'!$G$2:$G$2483&gt;=Budget!J$1)*('Export (QBO)'!$G$2:$G$2483&lt;=((EOMONTH(Budget!J$1,0))))*('Export (QBO)'!$J$2:$J$2483=$A84)*('Export (QBO)'!$I$2:$I$2483))
)</f>
        <v>0</v>
      </c>
      <c r="K84" s="30" cm="1">
        <f t="array" ref="K84">(
SUM(('Export (QBO)'!$G$2:$G$2483&gt;=Budget!K$1)*('Export (QBO)'!$G$2:$G$2483&lt;=((EOMONTH(Budget!K$1,0))))*('Export (QBO)'!$J$2:$J$2483=$A84)*('Export (QBO)'!$I$2:$I$2483))
)</f>
        <v>0</v>
      </c>
      <c r="L84" s="30" cm="1">
        <f t="array" ref="L84">(
SUM(('Export (QBO)'!$G$2:$G$2483&gt;=Budget!L$1)*('Export (QBO)'!$G$2:$G$2483&lt;=((EOMONTH(Budget!L$1,0))))*('Export (QBO)'!$J$2:$J$2483=$A84)*('Export (QBO)'!$I$2:$I$2483))
)</f>
        <v>0</v>
      </c>
      <c r="M84" s="30" cm="1">
        <f t="array" ref="M84">(
SUM(('Export (QBO)'!$G$2:$G$2483&gt;=Budget!M$1)*('Export (QBO)'!$G$2:$G$2483&lt;=((EOMONTH(Budget!M$1,0))))*('Export (QBO)'!$J$2:$J$2483=$A84)*('Export (QBO)'!$I$2:$I$2483))
)</f>
        <v>0</v>
      </c>
      <c r="N84" s="30" cm="1">
        <f t="array" ref="N84">(
SUM(('Export (QBO)'!$G$2:$G$2483&gt;=Budget!N$1)*('Export (QBO)'!$G$2:$G$2483&lt;=((EOMONTH(Budget!N$1,0))))*('Export (QBO)'!$J$2:$J$2483=$A84)*('Export (QBO)'!$I$2:$I$2483))
)</f>
        <v>0</v>
      </c>
      <c r="O84" s="30" cm="1">
        <f t="array" ref="O84">(
SUM(('Export (QBO)'!$G$2:$G$2483&gt;=Budget!O$1)*('Export (QBO)'!$G$2:$G$2483&lt;=((EOMONTH(Budget!O$1,0))))*('Export (QBO)'!$J$2:$J$2483=$A84)*('Export (QBO)'!$I$2:$I$2483))
)</f>
        <v>0</v>
      </c>
      <c r="P84" s="31">
        <f t="shared" si="21"/>
        <v>0</v>
      </c>
      <c r="Q84" s="30" cm="1">
        <f t="array" ref="Q84">(
SUM(('Export (QBO)'!$G$2:$G$2483&gt;=Budget!Q$1)*('Export (QBO)'!$G$2:$G$2483&lt;=((EOMONTH(Budget!Q$1,0))))*('Export (QBO)'!$J$2:$J$2483=$A84)*('Export (QBO)'!$I$2:$I$2483))
)</f>
        <v>455.61</v>
      </c>
      <c r="R84" s="30" cm="1">
        <f t="array" ref="R84">(
SUM(('Export (QBO)'!$G$2:$G$2483&gt;=Budget!R$1)*('Export (QBO)'!$G$2:$G$2483&lt;=((EOMONTH(Budget!R$1,0))))*('Export (QBO)'!$J$2:$J$2483=$A84)*('Export (QBO)'!$I$2:$I$2483))
)</f>
        <v>425.45</v>
      </c>
      <c r="S84" s="30" cm="1">
        <f t="array" ref="S84">(
SUM(('Export (QBO)'!$G$2:$G$2483&gt;=Budget!S$1)*('Export (QBO)'!$G$2:$G$2483&lt;=((EOMONTH(Budget!S$1,0))))*('Export (QBO)'!$J$2:$J$2483=$A84)*('Export (QBO)'!$I$2:$I$2483))
)</f>
        <v>395.42</v>
      </c>
      <c r="T84" s="30" cm="1">
        <f t="array" ref="T84">(
SUM(('Export (QBO)'!$G$2:$G$2483&gt;=Budget!T$1)*('Export (QBO)'!$G$2:$G$2483&lt;=((EOMONTH(Budget!T$1,0))))*('Export (QBO)'!$J$2:$J$2483=$A84)*('Export (QBO)'!$I$2:$I$2483))
)</f>
        <v>532.16999999999996</v>
      </c>
      <c r="U84" s="30" cm="1">
        <f t="array" ref="U84">(
SUM(('Export (QBO)'!$G$2:$G$2483&gt;=Budget!U$1)*('Export (QBO)'!$G$2:$G$2483&lt;=((EOMONTH(Budget!U$1,0))))*('Export (QBO)'!$J$2:$J$2483=$A84)*('Export (QBO)'!$I$2:$I$2483))
)</f>
        <v>391.47</v>
      </c>
      <c r="V84" s="30" cm="1">
        <f t="array" ref="V84">(
SUM(('Export (QBO)'!$G$2:$G$2483&gt;=Budget!V$1)*('Export (QBO)'!$G$2:$G$2483&lt;=((EOMONTH(Budget!V$1,0))))*('Export (QBO)'!$J$2:$J$2483=$A84)*('Export (QBO)'!$I$2:$I$2483))
)</f>
        <v>0</v>
      </c>
      <c r="W84" s="30" cm="1">
        <f t="array" ref="W84">(
SUM(('Export (QBO)'!$G$2:$G$2483&gt;=Budget!W$1)*('Export (QBO)'!$G$2:$G$2483&lt;=((EOMONTH(Budget!W$1,0))))*('Export (QBO)'!$J$2:$J$2483=$A84)*('Export (QBO)'!$I$2:$I$2483))
)</f>
        <v>0</v>
      </c>
      <c r="X84" s="30" cm="1">
        <f t="array" ref="X84">(
SUM(('Export (QBO)'!$G$2:$G$2483&gt;=Budget!X$1)*('Export (QBO)'!$G$2:$G$2483&lt;=((EOMONTH(Budget!X$1,0))))*('Export (QBO)'!$J$2:$J$2483=$A84)*('Export (QBO)'!$I$2:$I$2483))
)</f>
        <v>0</v>
      </c>
      <c r="Y84" s="30" cm="1">
        <f t="array" ref="Y84">(
SUM(('Export (QBO)'!$G$2:$G$2483&gt;=Budget!Y$1)*('Export (QBO)'!$G$2:$G$2483&lt;=((EOMONTH(Budget!Y$1,0))))*('Export (QBO)'!$J$2:$J$2483=$A84)*('Export (QBO)'!$I$2:$I$2483))
)</f>
        <v>0</v>
      </c>
      <c r="Z84" s="30" cm="1">
        <f t="array" ref="Z84">(
SUM(('Export (QBO)'!$G$2:$G$2483&gt;=Budget!Z$1)*('Export (QBO)'!$G$2:$G$2483&lt;=((EOMONTH(Budget!Z$1,0))))*('Export (QBO)'!$J$2:$J$2483=$A84)*('Export (QBO)'!$I$2:$I$2483))
)</f>
        <v>0</v>
      </c>
      <c r="AA84" s="30" cm="1">
        <f t="array" ref="AA84">(
SUM(('Export (QBO)'!$G$2:$G$2483&gt;=Budget!AA$1)*('Export (QBO)'!$G$2:$G$2483&lt;=((EOMONTH(Budget!AA$1,0))))*('Export (QBO)'!$J$2:$J$2483=$A84)*('Export (QBO)'!$I$2:$I$2483))
)</f>
        <v>0</v>
      </c>
      <c r="AB84" s="30" cm="1">
        <f t="array" ref="AB84">(
SUM(('Export (QBO)'!$G$2:$G$2483&gt;=Budget!AB$1)*('Export (QBO)'!$G$2:$G$2483&lt;=((EOMONTH(Budget!AB$1,0))))*('Export (QBO)'!$J$2:$J$2483=$A84)*('Export (QBO)'!$I$2:$I$2483))
)</f>
        <v>0</v>
      </c>
      <c r="AC84" s="31">
        <f t="shared" si="22"/>
        <v>2200.12</v>
      </c>
      <c r="AE84" s="30">
        <f>180*12</f>
        <v>2160</v>
      </c>
      <c r="AG84" s="66">
        <f>AC84/AE84</f>
        <v>1.0185740740740741</v>
      </c>
    </row>
    <row r="85" spans="1:35">
      <c r="A85" s="54" t="s">
        <v>232</v>
      </c>
      <c r="B85" s="92">
        <f>IFERROR((VLOOKUP(A85,'GL Review'!E:G,3,FALSE)),"")</f>
        <v>52120</v>
      </c>
      <c r="D85" s="30" cm="1">
        <f t="array" ref="D85">(
SUM(('Export (QBO)'!$G$2:$G$2483&gt;=Budget!D$1)*('Export (QBO)'!$G$2:$G$2483&lt;=((EOMONTH(Budget!D$1,0))))*('Export (QBO)'!$J$2:$J$2483=$A85)*('Export (QBO)'!$I$2:$I$2483))
)</f>
        <v>0</v>
      </c>
      <c r="E85" s="30" cm="1">
        <f t="array" ref="E85">(
SUM(('Export (QBO)'!$G$2:$G$2483&gt;=Budget!E$1)*('Export (QBO)'!$G$2:$G$2483&lt;=((EOMONTH(Budget!E$1,0))))*('Export (QBO)'!$J$2:$J$2483=$A85)*('Export (QBO)'!$I$2:$I$2483))
)</f>
        <v>0</v>
      </c>
      <c r="F85" s="30" cm="1">
        <f t="array" ref="F85">(
SUM(('Export (QBO)'!$G$2:$G$2483&gt;=Budget!F$1)*('Export (QBO)'!$G$2:$G$2483&lt;=((EOMONTH(Budget!F$1,0))))*('Export (QBO)'!$J$2:$J$2483=$A85)*('Export (QBO)'!$I$2:$I$2483))
)</f>
        <v>0</v>
      </c>
      <c r="G85" s="30" cm="1">
        <f t="array" ref="G85">(
SUM(('Export (QBO)'!$G$2:$G$2483&gt;=Budget!G$1)*('Export (QBO)'!$G$2:$G$2483&lt;=((EOMONTH(Budget!G$1,0))))*('Export (QBO)'!$J$2:$J$2483=$A85)*('Export (QBO)'!$I$2:$I$2483))
)</f>
        <v>0</v>
      </c>
      <c r="H85" s="30" cm="1">
        <f t="array" ref="H85">(
SUM(('Export (QBO)'!$G$2:$G$2483&gt;=Budget!H$1)*('Export (QBO)'!$G$2:$G$2483&lt;=((EOMONTH(Budget!H$1,0))))*('Export (QBO)'!$J$2:$J$2483=$A85)*('Export (QBO)'!$I$2:$I$2483))
)</f>
        <v>0</v>
      </c>
      <c r="I85" s="30" cm="1">
        <f t="array" ref="I85">(
SUM(('Export (QBO)'!$G$2:$G$2483&gt;=Budget!I$1)*('Export (QBO)'!$G$2:$G$2483&lt;=((EOMONTH(Budget!I$1,0))))*('Export (QBO)'!$J$2:$J$2483=$A85)*('Export (QBO)'!$I$2:$I$2483))
)</f>
        <v>0</v>
      </c>
      <c r="J85" s="30" cm="1">
        <f t="array" ref="J85">(
SUM(('Export (QBO)'!$G$2:$G$2483&gt;=Budget!J$1)*('Export (QBO)'!$G$2:$G$2483&lt;=((EOMONTH(Budget!J$1,0))))*('Export (QBO)'!$J$2:$J$2483=$A85)*('Export (QBO)'!$I$2:$I$2483))
)</f>
        <v>0</v>
      </c>
      <c r="K85" s="30" cm="1">
        <f t="array" ref="K85">(
SUM(('Export (QBO)'!$G$2:$G$2483&gt;=Budget!K$1)*('Export (QBO)'!$G$2:$G$2483&lt;=((EOMONTH(Budget!K$1,0))))*('Export (QBO)'!$J$2:$J$2483=$A85)*('Export (QBO)'!$I$2:$I$2483))
)</f>
        <v>0</v>
      </c>
      <c r="L85" s="30" cm="1">
        <f t="array" ref="L85">(
SUM(('Export (QBO)'!$G$2:$G$2483&gt;=Budget!L$1)*('Export (QBO)'!$G$2:$G$2483&lt;=((EOMONTH(Budget!L$1,0))))*('Export (QBO)'!$J$2:$J$2483=$A85)*('Export (QBO)'!$I$2:$I$2483))
)</f>
        <v>0</v>
      </c>
      <c r="M85" s="30" cm="1">
        <f t="array" ref="M85">(
SUM(('Export (QBO)'!$G$2:$G$2483&gt;=Budget!M$1)*('Export (QBO)'!$G$2:$G$2483&lt;=((EOMONTH(Budget!M$1,0))))*('Export (QBO)'!$J$2:$J$2483=$A85)*('Export (QBO)'!$I$2:$I$2483))
)</f>
        <v>0</v>
      </c>
      <c r="N85" s="30" cm="1">
        <f t="array" ref="N85">(
SUM(('Export (QBO)'!$G$2:$G$2483&gt;=Budget!N$1)*('Export (QBO)'!$G$2:$G$2483&lt;=((EOMONTH(Budget!N$1,0))))*('Export (QBO)'!$J$2:$J$2483=$A85)*('Export (QBO)'!$I$2:$I$2483))
)</f>
        <v>0</v>
      </c>
      <c r="O85" s="30" cm="1">
        <f t="array" ref="O85">(
SUM(('Export (QBO)'!$G$2:$G$2483&gt;=Budget!O$1)*('Export (QBO)'!$G$2:$G$2483&lt;=((EOMONTH(Budget!O$1,0))))*('Export (QBO)'!$J$2:$J$2483=$A85)*('Export (QBO)'!$I$2:$I$2483))
)</f>
        <v>0</v>
      </c>
      <c r="P85" s="31">
        <f t="shared" si="21"/>
        <v>0</v>
      </c>
      <c r="Q85" s="30" cm="1">
        <f t="array" ref="Q85">(
SUM(('Export (QBO)'!$G$2:$G$2483&gt;=Budget!Q$1)*('Export (QBO)'!$G$2:$G$2483&lt;=((EOMONTH(Budget!Q$1,0))))*('Export (QBO)'!$J$2:$J$2483=$A85)*('Export (QBO)'!$I$2:$I$2483))
)</f>
        <v>0</v>
      </c>
      <c r="R85" s="30" cm="1">
        <f t="array" ref="R85">(
SUM(('Export (QBO)'!$G$2:$G$2483&gt;=Budget!R$1)*('Export (QBO)'!$G$2:$G$2483&lt;=((EOMONTH(Budget!R$1,0))))*('Export (QBO)'!$J$2:$J$2483=$A85)*('Export (QBO)'!$I$2:$I$2483))
)</f>
        <v>817.52</v>
      </c>
      <c r="S85" s="30" cm="1">
        <f t="array" ref="S85">(
SUM(('Export (QBO)'!$G$2:$G$2483&gt;=Budget!S$1)*('Export (QBO)'!$G$2:$G$2483&lt;=((EOMONTH(Budget!S$1,0))))*('Export (QBO)'!$J$2:$J$2483=$A85)*('Export (QBO)'!$I$2:$I$2483))
)</f>
        <v>0</v>
      </c>
      <c r="T85" s="30" cm="1">
        <f t="array" ref="T85">(
SUM(('Export (QBO)'!$G$2:$G$2483&gt;=Budget!T$1)*('Export (QBO)'!$G$2:$G$2483&lt;=((EOMONTH(Budget!T$1,0))))*('Export (QBO)'!$J$2:$J$2483=$A85)*('Export (QBO)'!$I$2:$I$2483))
)</f>
        <v>0</v>
      </c>
      <c r="U85" s="30" cm="1">
        <f t="array" ref="U85">(
SUM(('Export (QBO)'!$G$2:$G$2483&gt;=Budget!U$1)*('Export (QBO)'!$G$2:$G$2483&lt;=((EOMONTH(Budget!U$1,0))))*('Export (QBO)'!$J$2:$J$2483=$A85)*('Export (QBO)'!$I$2:$I$2483))
)</f>
        <v>0</v>
      </c>
      <c r="V85" s="30" cm="1">
        <f t="array" ref="V85">(
SUM(('Export (QBO)'!$G$2:$G$2483&gt;=Budget!V$1)*('Export (QBO)'!$G$2:$G$2483&lt;=((EOMONTH(Budget!V$1,0))))*('Export (QBO)'!$J$2:$J$2483=$A85)*('Export (QBO)'!$I$2:$I$2483))
)</f>
        <v>0</v>
      </c>
      <c r="W85" s="30" cm="1">
        <f t="array" ref="W85">(
SUM(('Export (QBO)'!$G$2:$G$2483&gt;=Budget!W$1)*('Export (QBO)'!$G$2:$G$2483&lt;=((EOMONTH(Budget!W$1,0))))*('Export (QBO)'!$J$2:$J$2483=$A85)*('Export (QBO)'!$I$2:$I$2483))
)</f>
        <v>0</v>
      </c>
      <c r="X85" s="30" cm="1">
        <f t="array" ref="X85">(
SUM(('Export (QBO)'!$G$2:$G$2483&gt;=Budget!X$1)*('Export (QBO)'!$G$2:$G$2483&lt;=((EOMONTH(Budget!X$1,0))))*('Export (QBO)'!$J$2:$J$2483=$A85)*('Export (QBO)'!$I$2:$I$2483))
)</f>
        <v>0</v>
      </c>
      <c r="Y85" s="30" cm="1">
        <f t="array" ref="Y85">(
SUM(('Export (QBO)'!$G$2:$G$2483&gt;=Budget!Y$1)*('Export (QBO)'!$G$2:$G$2483&lt;=((EOMONTH(Budget!Y$1,0))))*('Export (QBO)'!$J$2:$J$2483=$A85)*('Export (QBO)'!$I$2:$I$2483))
)</f>
        <v>0</v>
      </c>
      <c r="Z85" s="30" cm="1">
        <f t="array" ref="Z85">(
SUM(('Export (QBO)'!$G$2:$G$2483&gt;=Budget!Z$1)*('Export (QBO)'!$G$2:$G$2483&lt;=((EOMONTH(Budget!Z$1,0))))*('Export (QBO)'!$J$2:$J$2483=$A85)*('Export (QBO)'!$I$2:$I$2483))
)</f>
        <v>0</v>
      </c>
      <c r="AA85" s="30" cm="1">
        <f t="array" ref="AA85">(
SUM(('Export (QBO)'!$G$2:$G$2483&gt;=Budget!AA$1)*('Export (QBO)'!$G$2:$G$2483&lt;=((EOMONTH(Budget!AA$1,0))))*('Export (QBO)'!$J$2:$J$2483=$A85)*('Export (QBO)'!$I$2:$I$2483))
)</f>
        <v>0</v>
      </c>
      <c r="AB85" s="30" cm="1">
        <f t="array" ref="AB85">(
SUM(('Export (QBO)'!$G$2:$G$2483&gt;=Budget!AB$1)*('Export (QBO)'!$G$2:$G$2483&lt;=((EOMONTH(Budget!AB$1,0))))*('Export (QBO)'!$J$2:$J$2483=$A85)*('Export (QBO)'!$I$2:$I$2483))
)</f>
        <v>0</v>
      </c>
      <c r="AC85" s="31">
        <f t="shared" si="22"/>
        <v>817.52</v>
      </c>
    </row>
    <row r="86" spans="1:35">
      <c r="A86" s="54" t="s">
        <v>244</v>
      </c>
      <c r="B86" s="3">
        <f>IFERROR((VLOOKUP(A86,'GL Review'!E:G,3,FALSE)),"")</f>
        <v>52205</v>
      </c>
      <c r="D86" s="30" cm="1">
        <f t="array" ref="D86">(
SUM(('Export (QBO)'!$G$2:$G$2483&gt;=Budget!D$1)*('Export (QBO)'!$G$2:$G$2483&lt;=((EOMONTH(Budget!D$1,0))))*('Export (QBO)'!$J$2:$J$2483=$A86)*('Export (QBO)'!$I$2:$I$2483))
)</f>
        <v>0</v>
      </c>
      <c r="E86" s="30" cm="1">
        <f t="array" ref="E86">(
SUM(('Export (QBO)'!$G$2:$G$2483&gt;=Budget!E$1)*('Export (QBO)'!$G$2:$G$2483&lt;=((EOMONTH(Budget!E$1,0))))*('Export (QBO)'!$J$2:$J$2483=$A86)*('Export (QBO)'!$I$2:$I$2483))
)</f>
        <v>0</v>
      </c>
      <c r="F86" s="30" cm="1">
        <f t="array" ref="F86">(
SUM(('Export (QBO)'!$G$2:$G$2483&gt;=Budget!F$1)*('Export (QBO)'!$G$2:$G$2483&lt;=((EOMONTH(Budget!F$1,0))))*('Export (QBO)'!$J$2:$J$2483=$A86)*('Export (QBO)'!$I$2:$I$2483))
)</f>
        <v>0</v>
      </c>
      <c r="G86" s="30" cm="1">
        <f t="array" ref="G86">(
SUM(('Export (QBO)'!$G$2:$G$2483&gt;=Budget!G$1)*('Export (QBO)'!$G$2:$G$2483&lt;=((EOMONTH(Budget!G$1,0))))*('Export (QBO)'!$J$2:$J$2483=$A86)*('Export (QBO)'!$I$2:$I$2483))
)</f>
        <v>0</v>
      </c>
      <c r="H86" s="30" cm="1">
        <f t="array" ref="H86">(
SUM(('Export (QBO)'!$G$2:$G$2483&gt;=Budget!H$1)*('Export (QBO)'!$G$2:$G$2483&lt;=((EOMONTH(Budget!H$1,0))))*('Export (QBO)'!$J$2:$J$2483=$A86)*('Export (QBO)'!$I$2:$I$2483))
)</f>
        <v>0</v>
      </c>
      <c r="I86" s="30" cm="1">
        <f t="array" ref="I86">(
SUM(('Export (QBO)'!$G$2:$G$2483&gt;=Budget!I$1)*('Export (QBO)'!$G$2:$G$2483&lt;=((EOMONTH(Budget!I$1,0))))*('Export (QBO)'!$J$2:$J$2483=$A86)*('Export (QBO)'!$I$2:$I$2483))
)</f>
        <v>0</v>
      </c>
      <c r="J86" s="30" cm="1">
        <f t="array" ref="J86">(
SUM(('Export (QBO)'!$G$2:$G$2483&gt;=Budget!J$1)*('Export (QBO)'!$G$2:$G$2483&lt;=((EOMONTH(Budget!J$1,0))))*('Export (QBO)'!$J$2:$J$2483=$A86)*('Export (QBO)'!$I$2:$I$2483))
)</f>
        <v>0</v>
      </c>
      <c r="K86" s="30" cm="1">
        <f t="array" ref="K86">(
SUM(('Export (QBO)'!$G$2:$G$2483&gt;=Budget!K$1)*('Export (QBO)'!$G$2:$G$2483&lt;=((EOMONTH(Budget!K$1,0))))*('Export (QBO)'!$J$2:$J$2483=$A86)*('Export (QBO)'!$I$2:$I$2483))
)</f>
        <v>0</v>
      </c>
      <c r="L86" s="30" cm="1">
        <f t="array" ref="L86">(
SUM(('Export (QBO)'!$G$2:$G$2483&gt;=Budget!L$1)*('Export (QBO)'!$G$2:$G$2483&lt;=((EOMONTH(Budget!L$1,0))))*('Export (QBO)'!$J$2:$J$2483=$A86)*('Export (QBO)'!$I$2:$I$2483))
)</f>
        <v>0</v>
      </c>
      <c r="M86" s="30" cm="1">
        <f t="array" ref="M86">(
SUM(('Export (QBO)'!$G$2:$G$2483&gt;=Budget!M$1)*('Export (QBO)'!$G$2:$G$2483&lt;=((EOMONTH(Budget!M$1,0))))*('Export (QBO)'!$J$2:$J$2483=$A86)*('Export (QBO)'!$I$2:$I$2483))
)</f>
        <v>0</v>
      </c>
      <c r="N86" s="30" cm="1">
        <f t="array" ref="N86">(
SUM(('Export (QBO)'!$G$2:$G$2483&gt;=Budget!N$1)*('Export (QBO)'!$G$2:$G$2483&lt;=((EOMONTH(Budget!N$1,0))))*('Export (QBO)'!$J$2:$J$2483=$A86)*('Export (QBO)'!$I$2:$I$2483))
)</f>
        <v>0</v>
      </c>
      <c r="O86" s="30" cm="1">
        <f t="array" ref="O86">(
SUM(('Export (QBO)'!$G$2:$G$2483&gt;=Budget!O$1)*('Export (QBO)'!$G$2:$G$2483&lt;=((EOMONTH(Budget!O$1,0))))*('Export (QBO)'!$J$2:$J$2483=$A86)*('Export (QBO)'!$I$2:$I$2483))
)</f>
        <v>0</v>
      </c>
      <c r="P86" s="31">
        <f t="shared" si="21"/>
        <v>0</v>
      </c>
      <c r="Q86" s="30" cm="1">
        <f t="array" ref="Q86">(
SUM(('Export (QBO)'!$G$2:$G$2483&gt;=Budget!Q$1)*('Export (QBO)'!$G$2:$G$2483&lt;=((EOMONTH(Budget!Q$1,0))))*('Export (QBO)'!$J$2:$J$2483=$A86)*('Export (QBO)'!$I$2:$I$2483))
)</f>
        <v>144.88</v>
      </c>
      <c r="R86" s="30" cm="1">
        <f t="array" ref="R86">(
SUM(('Export (QBO)'!$G$2:$G$2483&gt;=Budget!R$1)*('Export (QBO)'!$G$2:$G$2483&lt;=((EOMONTH(Budget!R$1,0))))*('Export (QBO)'!$J$2:$J$2483=$A86)*('Export (QBO)'!$I$2:$I$2483))
)</f>
        <v>178</v>
      </c>
      <c r="S86" s="30" cm="1">
        <f t="array" ref="S86">(
SUM(('Export (QBO)'!$G$2:$G$2483&gt;=Budget!S$1)*('Export (QBO)'!$G$2:$G$2483&lt;=((EOMONTH(Budget!S$1,0))))*('Export (QBO)'!$J$2:$J$2483=$A86)*('Export (QBO)'!$I$2:$I$2483))
)</f>
        <v>52.64</v>
      </c>
      <c r="T86" s="30" cm="1">
        <f t="array" ref="T86">(
SUM(('Export (QBO)'!$G$2:$G$2483&gt;=Budget!T$1)*('Export (QBO)'!$G$2:$G$2483&lt;=((EOMONTH(Budget!T$1,0))))*('Export (QBO)'!$J$2:$J$2483=$A86)*('Export (QBO)'!$I$2:$I$2483))
)</f>
        <v>124.87</v>
      </c>
      <c r="U86" s="30" cm="1">
        <f t="array" ref="U86">(
SUM(('Export (QBO)'!$G$2:$G$2483&gt;=Budget!U$1)*('Export (QBO)'!$G$2:$G$2483&lt;=((EOMONTH(Budget!U$1,0))))*('Export (QBO)'!$J$2:$J$2483=$A86)*('Export (QBO)'!$I$2:$I$2483))
)</f>
        <v>0</v>
      </c>
      <c r="V86" s="30" cm="1">
        <f t="array" ref="V86">(
SUM(('Export (QBO)'!$G$2:$G$2483&gt;=Budget!V$1)*('Export (QBO)'!$G$2:$G$2483&lt;=((EOMONTH(Budget!V$1,0))))*('Export (QBO)'!$J$2:$J$2483=$A86)*('Export (QBO)'!$I$2:$I$2483))
)</f>
        <v>18.61</v>
      </c>
      <c r="W86" s="30" cm="1">
        <f t="array" ref="W86">(
SUM(('Export (QBO)'!$G$2:$G$2483&gt;=Budget!W$1)*('Export (QBO)'!$G$2:$G$2483&lt;=((EOMONTH(Budget!W$1,0))))*('Export (QBO)'!$J$2:$J$2483=$A86)*('Export (QBO)'!$I$2:$I$2483))
)</f>
        <v>0</v>
      </c>
      <c r="X86" s="30" cm="1">
        <f t="array" ref="X86">(
SUM(('Export (QBO)'!$G$2:$G$2483&gt;=Budget!X$1)*('Export (QBO)'!$G$2:$G$2483&lt;=((EOMONTH(Budget!X$1,0))))*('Export (QBO)'!$J$2:$J$2483=$A86)*('Export (QBO)'!$I$2:$I$2483))
)</f>
        <v>0</v>
      </c>
      <c r="Y86" s="30" cm="1">
        <f t="array" ref="Y86">(
SUM(('Export (QBO)'!$G$2:$G$2483&gt;=Budget!Y$1)*('Export (QBO)'!$G$2:$G$2483&lt;=((EOMONTH(Budget!Y$1,0))))*('Export (QBO)'!$J$2:$J$2483=$A86)*('Export (QBO)'!$I$2:$I$2483))
)</f>
        <v>0</v>
      </c>
      <c r="Z86" s="30" cm="1">
        <f t="array" ref="Z86">(
SUM(('Export (QBO)'!$G$2:$G$2483&gt;=Budget!Z$1)*('Export (QBO)'!$G$2:$G$2483&lt;=((EOMONTH(Budget!Z$1,0))))*('Export (QBO)'!$J$2:$J$2483=$A86)*('Export (QBO)'!$I$2:$I$2483))
)</f>
        <v>0</v>
      </c>
      <c r="AA86" s="30" cm="1">
        <f t="array" ref="AA86">(
SUM(('Export (QBO)'!$G$2:$G$2483&gt;=Budget!AA$1)*('Export (QBO)'!$G$2:$G$2483&lt;=((EOMONTH(Budget!AA$1,0))))*('Export (QBO)'!$J$2:$J$2483=$A86)*('Export (QBO)'!$I$2:$I$2483))
)</f>
        <v>0</v>
      </c>
      <c r="AB86" s="30" cm="1">
        <f t="array" ref="AB86">(
SUM(('Export (QBO)'!$G$2:$G$2483&gt;=Budget!AB$1)*('Export (QBO)'!$G$2:$G$2483&lt;=((EOMONTH(Budget!AB$1,0))))*('Export (QBO)'!$J$2:$J$2483=$A86)*('Export (QBO)'!$I$2:$I$2483))
)</f>
        <v>0</v>
      </c>
      <c r="AC86" s="31">
        <f t="shared" si="22"/>
        <v>519</v>
      </c>
      <c r="AI86" s="21" t="s">
        <v>635</v>
      </c>
    </row>
    <row r="87" spans="1:35">
      <c r="A87" s="54" t="s">
        <v>242</v>
      </c>
      <c r="B87" s="3">
        <f>IFERROR((VLOOKUP(A87,'GL Review'!E:G,3,FALSE)),"")</f>
        <v>52195</v>
      </c>
      <c r="D87" s="30" cm="1">
        <f t="array" ref="D87">(
SUM(('Export (QBO)'!$G$2:$G$2483&gt;=Budget!D$1)*('Export (QBO)'!$G$2:$G$2483&lt;=((EOMONTH(Budget!D$1,0))))*('Export (QBO)'!$J$2:$J$2483=$A87)*('Export (QBO)'!$I$2:$I$2483))
)</f>
        <v>0</v>
      </c>
      <c r="E87" s="30" cm="1">
        <f t="array" ref="E87">(
SUM(('Export (QBO)'!$G$2:$G$2483&gt;=Budget!E$1)*('Export (QBO)'!$G$2:$G$2483&lt;=((EOMONTH(Budget!E$1,0))))*('Export (QBO)'!$J$2:$J$2483=$A87)*('Export (QBO)'!$I$2:$I$2483))
)</f>
        <v>0</v>
      </c>
      <c r="F87" s="30" cm="1">
        <f t="array" ref="F87">(
SUM(('Export (QBO)'!$G$2:$G$2483&gt;=Budget!F$1)*('Export (QBO)'!$G$2:$G$2483&lt;=((EOMONTH(Budget!F$1,0))))*('Export (QBO)'!$J$2:$J$2483=$A87)*('Export (QBO)'!$I$2:$I$2483))
)</f>
        <v>0</v>
      </c>
      <c r="G87" s="30" cm="1">
        <f t="array" ref="G87">(
SUM(('Export (QBO)'!$G$2:$G$2483&gt;=Budget!G$1)*('Export (QBO)'!$G$2:$G$2483&lt;=((EOMONTH(Budget!G$1,0))))*('Export (QBO)'!$J$2:$J$2483=$A87)*('Export (QBO)'!$I$2:$I$2483))
)</f>
        <v>0</v>
      </c>
      <c r="H87" s="30" cm="1">
        <f t="array" ref="H87">(
SUM(('Export (QBO)'!$G$2:$G$2483&gt;=Budget!H$1)*('Export (QBO)'!$G$2:$G$2483&lt;=((EOMONTH(Budget!H$1,0))))*('Export (QBO)'!$J$2:$J$2483=$A87)*('Export (QBO)'!$I$2:$I$2483))
)</f>
        <v>0</v>
      </c>
      <c r="I87" s="30" cm="1">
        <f t="array" ref="I87">(
SUM(('Export (QBO)'!$G$2:$G$2483&gt;=Budget!I$1)*('Export (QBO)'!$G$2:$G$2483&lt;=((EOMONTH(Budget!I$1,0))))*('Export (QBO)'!$J$2:$J$2483=$A87)*('Export (QBO)'!$I$2:$I$2483))
)</f>
        <v>0</v>
      </c>
      <c r="J87" s="30" cm="1">
        <f t="array" ref="J87">(
SUM(('Export (QBO)'!$G$2:$G$2483&gt;=Budget!J$1)*('Export (QBO)'!$G$2:$G$2483&lt;=((EOMONTH(Budget!J$1,0))))*('Export (QBO)'!$J$2:$J$2483=$A87)*('Export (QBO)'!$I$2:$I$2483))
)</f>
        <v>0</v>
      </c>
      <c r="K87" s="30" cm="1">
        <f t="array" ref="K87">(
SUM(('Export (QBO)'!$G$2:$G$2483&gt;=Budget!K$1)*('Export (QBO)'!$G$2:$G$2483&lt;=((EOMONTH(Budget!K$1,0))))*('Export (QBO)'!$J$2:$J$2483=$A87)*('Export (QBO)'!$I$2:$I$2483))
)</f>
        <v>0</v>
      </c>
      <c r="L87" s="30" cm="1">
        <f t="array" ref="L87">(
SUM(('Export (QBO)'!$G$2:$G$2483&gt;=Budget!L$1)*('Export (QBO)'!$G$2:$G$2483&lt;=((EOMONTH(Budget!L$1,0))))*('Export (QBO)'!$J$2:$J$2483=$A87)*('Export (QBO)'!$I$2:$I$2483))
)</f>
        <v>0</v>
      </c>
      <c r="M87" s="30" cm="1">
        <f t="array" ref="M87">(
SUM(('Export (QBO)'!$G$2:$G$2483&gt;=Budget!M$1)*('Export (QBO)'!$G$2:$G$2483&lt;=((EOMONTH(Budget!M$1,0))))*('Export (QBO)'!$J$2:$J$2483=$A87)*('Export (QBO)'!$I$2:$I$2483))
)</f>
        <v>0</v>
      </c>
      <c r="N87" s="30" cm="1">
        <f t="array" ref="N87">(
SUM(('Export (QBO)'!$G$2:$G$2483&gt;=Budget!N$1)*('Export (QBO)'!$G$2:$G$2483&lt;=((EOMONTH(Budget!N$1,0))))*('Export (QBO)'!$J$2:$J$2483=$A87)*('Export (QBO)'!$I$2:$I$2483))
)</f>
        <v>0</v>
      </c>
      <c r="O87" s="30" cm="1">
        <f t="array" ref="O87">(
SUM(('Export (QBO)'!$G$2:$G$2483&gt;=Budget!O$1)*('Export (QBO)'!$G$2:$G$2483&lt;=((EOMONTH(Budget!O$1,0))))*('Export (QBO)'!$J$2:$J$2483=$A87)*('Export (QBO)'!$I$2:$I$2483))
)</f>
        <v>0</v>
      </c>
      <c r="P87" s="31">
        <f t="shared" si="21"/>
        <v>0</v>
      </c>
      <c r="Q87" s="30" cm="1">
        <f t="array" ref="Q87">(
SUM(('Export (QBO)'!$G$2:$G$2483&gt;=Budget!Q$1)*('Export (QBO)'!$G$2:$G$2483&lt;=((EOMONTH(Budget!Q$1,0))))*('Export (QBO)'!$J$2:$J$2483=$A87)*('Export (QBO)'!$I$2:$I$2483))
)</f>
        <v>108.01</v>
      </c>
      <c r="R87" s="30" cm="1">
        <f t="array" ref="R87">(
SUM(('Export (QBO)'!$G$2:$G$2483&gt;=Budget!R$1)*('Export (QBO)'!$G$2:$G$2483&lt;=((EOMONTH(Budget!R$1,0))))*('Export (QBO)'!$J$2:$J$2483=$A87)*('Export (QBO)'!$I$2:$I$2483))
)</f>
        <v>0</v>
      </c>
      <c r="S87" s="30" cm="1">
        <f t="array" ref="S87">(
SUM(('Export (QBO)'!$G$2:$G$2483&gt;=Budget!S$1)*('Export (QBO)'!$G$2:$G$2483&lt;=((EOMONTH(Budget!S$1,0))))*('Export (QBO)'!$J$2:$J$2483=$A87)*('Export (QBO)'!$I$2:$I$2483))
)</f>
        <v>236.42</v>
      </c>
      <c r="T87" s="30" cm="1">
        <f t="array" ref="T87">(
SUM(('Export (QBO)'!$G$2:$G$2483&gt;=Budget!T$1)*('Export (QBO)'!$G$2:$G$2483&lt;=((EOMONTH(Budget!T$1,0))))*('Export (QBO)'!$J$2:$J$2483=$A87)*('Export (QBO)'!$I$2:$I$2483))
)</f>
        <v>0</v>
      </c>
      <c r="U87" s="30" cm="1">
        <f t="array" ref="U87">(
SUM(('Export (QBO)'!$G$2:$G$2483&gt;=Budget!U$1)*('Export (QBO)'!$G$2:$G$2483&lt;=((EOMONTH(Budget!U$1,0))))*('Export (QBO)'!$J$2:$J$2483=$A87)*('Export (QBO)'!$I$2:$I$2483))
)</f>
        <v>0</v>
      </c>
      <c r="V87" s="30" cm="1">
        <f t="array" ref="V87">(
SUM(('Export (QBO)'!$G$2:$G$2483&gt;=Budget!V$1)*('Export (QBO)'!$G$2:$G$2483&lt;=((EOMONTH(Budget!V$1,0))))*('Export (QBO)'!$J$2:$J$2483=$A87)*('Export (QBO)'!$I$2:$I$2483))
)</f>
        <v>0</v>
      </c>
      <c r="W87" s="30" cm="1">
        <f t="array" ref="W87">(
SUM(('Export (QBO)'!$G$2:$G$2483&gt;=Budget!W$1)*('Export (QBO)'!$G$2:$G$2483&lt;=((EOMONTH(Budget!W$1,0))))*('Export (QBO)'!$J$2:$J$2483=$A87)*('Export (QBO)'!$I$2:$I$2483))
)</f>
        <v>0</v>
      </c>
      <c r="X87" s="30" cm="1">
        <f t="array" ref="X87">(
SUM(('Export (QBO)'!$G$2:$G$2483&gt;=Budget!X$1)*('Export (QBO)'!$G$2:$G$2483&lt;=((EOMONTH(Budget!X$1,0))))*('Export (QBO)'!$J$2:$J$2483=$A87)*('Export (QBO)'!$I$2:$I$2483))
)</f>
        <v>0</v>
      </c>
      <c r="Y87" s="30" cm="1">
        <f t="array" ref="Y87">(
SUM(('Export (QBO)'!$G$2:$G$2483&gt;=Budget!Y$1)*('Export (QBO)'!$G$2:$G$2483&lt;=((EOMONTH(Budget!Y$1,0))))*('Export (QBO)'!$J$2:$J$2483=$A87)*('Export (QBO)'!$I$2:$I$2483))
)</f>
        <v>0</v>
      </c>
      <c r="Z87" s="30" cm="1">
        <f t="array" ref="Z87">(
SUM(('Export (QBO)'!$G$2:$G$2483&gt;=Budget!Z$1)*('Export (QBO)'!$G$2:$G$2483&lt;=((EOMONTH(Budget!Z$1,0))))*('Export (QBO)'!$J$2:$J$2483=$A87)*('Export (QBO)'!$I$2:$I$2483))
)</f>
        <v>0</v>
      </c>
      <c r="AA87" s="30" cm="1">
        <f t="array" ref="AA87">(
SUM(('Export (QBO)'!$G$2:$G$2483&gt;=Budget!AA$1)*('Export (QBO)'!$G$2:$G$2483&lt;=((EOMONTH(Budget!AA$1,0))))*('Export (QBO)'!$J$2:$J$2483=$A87)*('Export (QBO)'!$I$2:$I$2483))
)</f>
        <v>0</v>
      </c>
      <c r="AB87" s="30" cm="1">
        <f t="array" ref="AB87">(
SUM(('Export (QBO)'!$G$2:$G$2483&gt;=Budget!AB$1)*('Export (QBO)'!$G$2:$G$2483&lt;=((EOMONTH(Budget!AB$1,0))))*('Export (QBO)'!$J$2:$J$2483=$A87)*('Export (QBO)'!$I$2:$I$2483))
)</f>
        <v>0</v>
      </c>
      <c r="AC87" s="31">
        <f t="shared" si="22"/>
        <v>344.43</v>
      </c>
      <c r="AE87" s="98">
        <v>120</v>
      </c>
    </row>
    <row r="88" spans="1:35">
      <c r="A88" s="54" t="s">
        <v>330</v>
      </c>
      <c r="B88" s="3">
        <f>IFERROR((VLOOKUP(A88,'GL Review'!E:G,3,FALSE)),"")</f>
        <v>52210</v>
      </c>
      <c r="D88" s="30" cm="1">
        <f t="array" ref="D88">(
SUM(('Export (QBO)'!$G$2:$G$2483&gt;=Budget!D$1)*('Export (QBO)'!$G$2:$G$2483&lt;=((EOMONTH(Budget!D$1,0))))*('Export (QBO)'!$J$2:$J$2483=$A88)*('Export (QBO)'!$I$2:$I$2483))
)</f>
        <v>0</v>
      </c>
      <c r="E88" s="30" cm="1">
        <f t="array" ref="E88">(
SUM(('Export (QBO)'!$G$2:$G$2483&gt;=Budget!E$1)*('Export (QBO)'!$G$2:$G$2483&lt;=((EOMONTH(Budget!E$1,0))))*('Export (QBO)'!$J$2:$J$2483=$A88)*('Export (QBO)'!$I$2:$I$2483))
)</f>
        <v>0</v>
      </c>
      <c r="F88" s="30" cm="1">
        <f t="array" ref="F88">(
SUM(('Export (QBO)'!$G$2:$G$2483&gt;=Budget!F$1)*('Export (QBO)'!$G$2:$G$2483&lt;=((EOMONTH(Budget!F$1,0))))*('Export (QBO)'!$J$2:$J$2483=$A88)*('Export (QBO)'!$I$2:$I$2483))
)</f>
        <v>0</v>
      </c>
      <c r="G88" s="30" cm="1">
        <f t="array" ref="G88">(
SUM(('Export (QBO)'!$G$2:$G$2483&gt;=Budget!G$1)*('Export (QBO)'!$G$2:$G$2483&lt;=((EOMONTH(Budget!G$1,0))))*('Export (QBO)'!$J$2:$J$2483=$A88)*('Export (QBO)'!$I$2:$I$2483))
)</f>
        <v>0</v>
      </c>
      <c r="H88" s="30" cm="1">
        <f t="array" ref="H88">(
SUM(('Export (QBO)'!$G$2:$G$2483&gt;=Budget!H$1)*('Export (QBO)'!$G$2:$G$2483&lt;=((EOMONTH(Budget!H$1,0))))*('Export (QBO)'!$J$2:$J$2483=$A88)*('Export (QBO)'!$I$2:$I$2483))
)</f>
        <v>0</v>
      </c>
      <c r="I88" s="30" cm="1">
        <f t="array" ref="I88">(
SUM(('Export (QBO)'!$G$2:$G$2483&gt;=Budget!I$1)*('Export (QBO)'!$G$2:$G$2483&lt;=((EOMONTH(Budget!I$1,0))))*('Export (QBO)'!$J$2:$J$2483=$A88)*('Export (QBO)'!$I$2:$I$2483))
)</f>
        <v>0</v>
      </c>
      <c r="J88" s="30" cm="1">
        <f t="array" ref="J88">(
SUM(('Export (QBO)'!$G$2:$G$2483&gt;=Budget!J$1)*('Export (QBO)'!$G$2:$G$2483&lt;=((EOMONTH(Budget!J$1,0))))*('Export (QBO)'!$J$2:$J$2483=$A88)*('Export (QBO)'!$I$2:$I$2483))
)</f>
        <v>0</v>
      </c>
      <c r="K88" s="30" cm="1">
        <f t="array" ref="K88">(
SUM(('Export (QBO)'!$G$2:$G$2483&gt;=Budget!K$1)*('Export (QBO)'!$G$2:$G$2483&lt;=((EOMONTH(Budget!K$1,0))))*('Export (QBO)'!$J$2:$J$2483=$A88)*('Export (QBO)'!$I$2:$I$2483))
)</f>
        <v>0</v>
      </c>
      <c r="L88" s="30" cm="1">
        <f t="array" ref="L88">(
SUM(('Export (QBO)'!$G$2:$G$2483&gt;=Budget!L$1)*('Export (QBO)'!$G$2:$G$2483&lt;=((EOMONTH(Budget!L$1,0))))*('Export (QBO)'!$J$2:$J$2483=$A88)*('Export (QBO)'!$I$2:$I$2483))
)</f>
        <v>0</v>
      </c>
      <c r="M88" s="30" cm="1">
        <f t="array" ref="M88">(
SUM(('Export (QBO)'!$G$2:$G$2483&gt;=Budget!M$1)*('Export (QBO)'!$G$2:$G$2483&lt;=((EOMONTH(Budget!M$1,0))))*('Export (QBO)'!$J$2:$J$2483=$A88)*('Export (QBO)'!$I$2:$I$2483))
)</f>
        <v>0</v>
      </c>
      <c r="N88" s="30" cm="1">
        <f t="array" ref="N88">(
SUM(('Export (QBO)'!$G$2:$G$2483&gt;=Budget!N$1)*('Export (QBO)'!$G$2:$G$2483&lt;=((EOMONTH(Budget!N$1,0))))*('Export (QBO)'!$J$2:$J$2483=$A88)*('Export (QBO)'!$I$2:$I$2483))
)</f>
        <v>0</v>
      </c>
      <c r="O88" s="30" cm="1">
        <f t="array" ref="O88">(
SUM(('Export (QBO)'!$G$2:$G$2483&gt;=Budget!O$1)*('Export (QBO)'!$G$2:$G$2483&lt;=((EOMONTH(Budget!O$1,0))))*('Export (QBO)'!$J$2:$J$2483=$A88)*('Export (QBO)'!$I$2:$I$2483))
)</f>
        <v>0</v>
      </c>
      <c r="P88" s="31">
        <f t="shared" si="21"/>
        <v>0</v>
      </c>
      <c r="Q88" s="30" cm="1">
        <f t="array" ref="Q88">(
SUM(('Export (QBO)'!$G$2:$G$2483&gt;=Budget!Q$1)*('Export (QBO)'!$G$2:$G$2483&lt;=((EOMONTH(Budget!Q$1,0))))*('Export (QBO)'!$J$2:$J$2483=$A88)*('Export (QBO)'!$I$2:$I$2483))
)</f>
        <v>149.78999999999996</v>
      </c>
      <c r="R88" s="30" cm="1">
        <f t="array" ref="R88">(
SUM(('Export (QBO)'!$G$2:$G$2483&gt;=Budget!R$1)*('Export (QBO)'!$G$2:$G$2483&lt;=((EOMONTH(Budget!R$1,0))))*('Export (QBO)'!$J$2:$J$2483=$A88)*('Export (QBO)'!$I$2:$I$2483))
)</f>
        <v>0</v>
      </c>
      <c r="S88" s="30" cm="1">
        <f t="array" ref="S88">(
SUM(('Export (QBO)'!$G$2:$G$2483&gt;=Budget!S$1)*('Export (QBO)'!$G$2:$G$2483&lt;=((EOMONTH(Budget!S$1,0))))*('Export (QBO)'!$J$2:$J$2483=$A88)*('Export (QBO)'!$I$2:$I$2483))
)</f>
        <v>0</v>
      </c>
      <c r="T88" s="30" cm="1">
        <f t="array" ref="T88">(
SUM(('Export (QBO)'!$G$2:$G$2483&gt;=Budget!T$1)*('Export (QBO)'!$G$2:$G$2483&lt;=((EOMONTH(Budget!T$1,0))))*('Export (QBO)'!$J$2:$J$2483=$A88)*('Export (QBO)'!$I$2:$I$2483))
)</f>
        <v>0</v>
      </c>
      <c r="U88" s="30" cm="1">
        <f t="array" ref="U88">(
SUM(('Export (QBO)'!$G$2:$G$2483&gt;=Budget!U$1)*('Export (QBO)'!$G$2:$G$2483&lt;=((EOMONTH(Budget!U$1,0))))*('Export (QBO)'!$J$2:$J$2483=$A88)*('Export (QBO)'!$I$2:$I$2483))
)</f>
        <v>0</v>
      </c>
      <c r="V88" s="30" cm="1">
        <f t="array" ref="V88">(
SUM(('Export (QBO)'!$G$2:$G$2483&gt;=Budget!V$1)*('Export (QBO)'!$G$2:$G$2483&lt;=((EOMONTH(Budget!V$1,0))))*('Export (QBO)'!$J$2:$J$2483=$A88)*('Export (QBO)'!$I$2:$I$2483))
)</f>
        <v>0</v>
      </c>
      <c r="W88" s="30" cm="1">
        <f t="array" ref="W88">(
SUM(('Export (QBO)'!$G$2:$G$2483&gt;=Budget!W$1)*('Export (QBO)'!$G$2:$G$2483&lt;=((EOMONTH(Budget!W$1,0))))*('Export (QBO)'!$J$2:$J$2483=$A88)*('Export (QBO)'!$I$2:$I$2483))
)</f>
        <v>0</v>
      </c>
      <c r="X88" s="30" cm="1">
        <f t="array" ref="X88">(
SUM(('Export (QBO)'!$G$2:$G$2483&gt;=Budget!X$1)*('Export (QBO)'!$G$2:$G$2483&lt;=((EOMONTH(Budget!X$1,0))))*('Export (QBO)'!$J$2:$J$2483=$A88)*('Export (QBO)'!$I$2:$I$2483))
)</f>
        <v>0</v>
      </c>
      <c r="Y88" s="30" cm="1">
        <f t="array" ref="Y88">(
SUM(('Export (QBO)'!$G$2:$G$2483&gt;=Budget!Y$1)*('Export (QBO)'!$G$2:$G$2483&lt;=((EOMONTH(Budget!Y$1,0))))*('Export (QBO)'!$J$2:$J$2483=$A88)*('Export (QBO)'!$I$2:$I$2483))
)</f>
        <v>0</v>
      </c>
      <c r="Z88" s="30" cm="1">
        <f t="array" ref="Z88">(
SUM(('Export (QBO)'!$G$2:$G$2483&gt;=Budget!Z$1)*('Export (QBO)'!$G$2:$G$2483&lt;=((EOMONTH(Budget!Z$1,0))))*('Export (QBO)'!$J$2:$J$2483=$A88)*('Export (QBO)'!$I$2:$I$2483))
)</f>
        <v>0</v>
      </c>
      <c r="AA88" s="30" cm="1">
        <f t="array" ref="AA88">(
SUM(('Export (QBO)'!$G$2:$G$2483&gt;=Budget!AA$1)*('Export (QBO)'!$G$2:$G$2483&lt;=((EOMONTH(Budget!AA$1,0))))*('Export (QBO)'!$J$2:$J$2483=$A88)*('Export (QBO)'!$I$2:$I$2483))
)</f>
        <v>0</v>
      </c>
      <c r="AB88" s="30" cm="1">
        <f t="array" ref="AB88">(
SUM(('Export (QBO)'!$G$2:$G$2483&gt;=Budget!AB$1)*('Export (QBO)'!$G$2:$G$2483&lt;=((EOMONTH(Budget!AB$1,0))))*('Export (QBO)'!$J$2:$J$2483=$A88)*('Export (QBO)'!$I$2:$I$2483))
)</f>
        <v>0</v>
      </c>
      <c r="AC88" s="31">
        <f t="shared" si="22"/>
        <v>149.78999999999996</v>
      </c>
    </row>
    <row r="89" spans="1:35">
      <c r="A89" s="54" t="s">
        <v>246</v>
      </c>
      <c r="B89" s="3">
        <f>IFERROR((VLOOKUP(A89,'GL Review'!E:G,3,FALSE)),"")</f>
        <v>52151</v>
      </c>
      <c r="D89" s="30" cm="1">
        <f t="array" ref="D89">(
SUM(('Export (QBO)'!$G$2:$G$2483&gt;=Budget!D$1)*('Export (QBO)'!$G$2:$G$2483&lt;=((EOMONTH(Budget!D$1,0))))*('Export (QBO)'!$J$2:$J$2483=$A89)*('Export (QBO)'!$I$2:$I$2483))
)</f>
        <v>0</v>
      </c>
      <c r="E89" s="30" cm="1">
        <f t="array" ref="E89">(
SUM(('Export (QBO)'!$G$2:$G$2483&gt;=Budget!E$1)*('Export (QBO)'!$G$2:$G$2483&lt;=((EOMONTH(Budget!E$1,0))))*('Export (QBO)'!$J$2:$J$2483=$A89)*('Export (QBO)'!$I$2:$I$2483))
)</f>
        <v>0</v>
      </c>
      <c r="F89" s="30" cm="1">
        <f t="array" ref="F89">(
SUM(('Export (QBO)'!$G$2:$G$2483&gt;=Budget!F$1)*('Export (QBO)'!$G$2:$G$2483&lt;=((EOMONTH(Budget!F$1,0))))*('Export (QBO)'!$J$2:$J$2483=$A89)*('Export (QBO)'!$I$2:$I$2483))
)</f>
        <v>0</v>
      </c>
      <c r="G89" s="30" cm="1">
        <f t="array" ref="G89">(
SUM(('Export (QBO)'!$G$2:$G$2483&gt;=Budget!G$1)*('Export (QBO)'!$G$2:$G$2483&lt;=((EOMONTH(Budget!G$1,0))))*('Export (QBO)'!$J$2:$J$2483=$A89)*('Export (QBO)'!$I$2:$I$2483))
)</f>
        <v>0</v>
      </c>
      <c r="H89" s="30" cm="1">
        <f t="array" ref="H89">(
SUM(('Export (QBO)'!$G$2:$G$2483&gt;=Budget!H$1)*('Export (QBO)'!$G$2:$G$2483&lt;=((EOMONTH(Budget!H$1,0))))*('Export (QBO)'!$J$2:$J$2483=$A89)*('Export (QBO)'!$I$2:$I$2483))
)</f>
        <v>0</v>
      </c>
      <c r="I89" s="30" cm="1">
        <f t="array" ref="I89">(
SUM(('Export (QBO)'!$G$2:$G$2483&gt;=Budget!I$1)*('Export (QBO)'!$G$2:$G$2483&lt;=((EOMONTH(Budget!I$1,0))))*('Export (QBO)'!$J$2:$J$2483=$A89)*('Export (QBO)'!$I$2:$I$2483))
)</f>
        <v>0</v>
      </c>
      <c r="J89" s="30" cm="1">
        <f t="array" ref="J89">(
SUM(('Export (QBO)'!$G$2:$G$2483&gt;=Budget!J$1)*('Export (QBO)'!$G$2:$G$2483&lt;=((EOMONTH(Budget!J$1,0))))*('Export (QBO)'!$J$2:$J$2483=$A89)*('Export (QBO)'!$I$2:$I$2483))
)</f>
        <v>0</v>
      </c>
      <c r="K89" s="30" cm="1">
        <f t="array" ref="K89">(
SUM(('Export (QBO)'!$G$2:$G$2483&gt;=Budget!K$1)*('Export (QBO)'!$G$2:$G$2483&lt;=((EOMONTH(Budget!K$1,0))))*('Export (QBO)'!$J$2:$J$2483=$A89)*('Export (QBO)'!$I$2:$I$2483))
)</f>
        <v>0</v>
      </c>
      <c r="L89" s="30" cm="1">
        <f t="array" ref="L89">(
SUM(('Export (QBO)'!$G$2:$G$2483&gt;=Budget!L$1)*('Export (QBO)'!$G$2:$G$2483&lt;=((EOMONTH(Budget!L$1,0))))*('Export (QBO)'!$J$2:$J$2483=$A89)*('Export (QBO)'!$I$2:$I$2483))
)</f>
        <v>0</v>
      </c>
      <c r="M89" s="30" cm="1">
        <f t="array" ref="M89">(
SUM(('Export (QBO)'!$G$2:$G$2483&gt;=Budget!M$1)*('Export (QBO)'!$G$2:$G$2483&lt;=((EOMONTH(Budget!M$1,0))))*('Export (QBO)'!$J$2:$J$2483=$A89)*('Export (QBO)'!$I$2:$I$2483))
)</f>
        <v>0</v>
      </c>
      <c r="N89" s="30" cm="1">
        <f t="array" ref="N89">(
SUM(('Export (QBO)'!$G$2:$G$2483&gt;=Budget!N$1)*('Export (QBO)'!$G$2:$G$2483&lt;=((EOMONTH(Budget!N$1,0))))*('Export (QBO)'!$J$2:$J$2483=$A89)*('Export (QBO)'!$I$2:$I$2483))
)</f>
        <v>0</v>
      </c>
      <c r="O89" s="30" cm="1">
        <f t="array" ref="O89">(
SUM(('Export (QBO)'!$G$2:$G$2483&gt;=Budget!O$1)*('Export (QBO)'!$G$2:$G$2483&lt;=((EOMONTH(Budget!O$1,0))))*('Export (QBO)'!$J$2:$J$2483=$A89)*('Export (QBO)'!$I$2:$I$2483))
)</f>
        <v>0</v>
      </c>
      <c r="P89" s="31">
        <f t="shared" si="21"/>
        <v>0</v>
      </c>
      <c r="Q89" s="30" cm="1">
        <f t="array" ref="Q89">(
SUM(('Export (QBO)'!$G$2:$G$2483&gt;=Budget!Q$1)*('Export (QBO)'!$G$2:$G$2483&lt;=((EOMONTH(Budget!Q$1,0))))*('Export (QBO)'!$J$2:$J$2483=$A89)*('Export (QBO)'!$I$2:$I$2483))
)</f>
        <v>0</v>
      </c>
      <c r="R89" s="30" cm="1">
        <f t="array" ref="R89">(
SUM(('Export (QBO)'!$G$2:$G$2483&gt;=Budget!R$1)*('Export (QBO)'!$G$2:$G$2483&lt;=((EOMONTH(Budget!R$1,0))))*('Export (QBO)'!$J$2:$J$2483=$A89)*('Export (QBO)'!$I$2:$I$2483))
)</f>
        <v>0</v>
      </c>
      <c r="S89" s="30" cm="1">
        <f t="array" ref="S89">(
SUM(('Export (QBO)'!$G$2:$G$2483&gt;=Budget!S$1)*('Export (QBO)'!$G$2:$G$2483&lt;=((EOMONTH(Budget!S$1,0))))*('Export (QBO)'!$J$2:$J$2483=$A89)*('Export (QBO)'!$I$2:$I$2483))
)</f>
        <v>0</v>
      </c>
      <c r="T89" s="30" cm="1">
        <f t="array" ref="T89">(
SUM(('Export (QBO)'!$G$2:$G$2483&gt;=Budget!T$1)*('Export (QBO)'!$G$2:$G$2483&lt;=((EOMONTH(Budget!T$1,0))))*('Export (QBO)'!$J$2:$J$2483=$A89)*('Export (QBO)'!$I$2:$I$2483))
)</f>
        <v>0</v>
      </c>
      <c r="U89" s="30" cm="1">
        <f t="array" ref="U89">(
SUM(('Export (QBO)'!$G$2:$G$2483&gt;=Budget!U$1)*('Export (QBO)'!$G$2:$G$2483&lt;=((EOMONTH(Budget!U$1,0))))*('Export (QBO)'!$J$2:$J$2483=$A89)*('Export (QBO)'!$I$2:$I$2483))
)</f>
        <v>0</v>
      </c>
      <c r="V89" s="30" cm="1">
        <f t="array" ref="V89">(
SUM(('Export (QBO)'!$G$2:$G$2483&gt;=Budget!V$1)*('Export (QBO)'!$G$2:$G$2483&lt;=((EOMONTH(Budget!V$1,0))))*('Export (QBO)'!$J$2:$J$2483=$A89)*('Export (QBO)'!$I$2:$I$2483))
)</f>
        <v>0</v>
      </c>
      <c r="W89" s="30" cm="1">
        <f t="array" ref="W89">(
SUM(('Export (QBO)'!$G$2:$G$2483&gt;=Budget!W$1)*('Export (QBO)'!$G$2:$G$2483&lt;=((EOMONTH(Budget!W$1,0))))*('Export (QBO)'!$J$2:$J$2483=$A89)*('Export (QBO)'!$I$2:$I$2483))
)</f>
        <v>0</v>
      </c>
      <c r="X89" s="30" cm="1">
        <f t="array" ref="X89">(
SUM(('Export (QBO)'!$G$2:$G$2483&gt;=Budget!X$1)*('Export (QBO)'!$G$2:$G$2483&lt;=((EOMONTH(Budget!X$1,0))))*('Export (QBO)'!$J$2:$J$2483=$A89)*('Export (QBO)'!$I$2:$I$2483))
)</f>
        <v>0</v>
      </c>
      <c r="Y89" s="30" cm="1">
        <f t="array" ref="Y89">(
SUM(('Export (QBO)'!$G$2:$G$2483&gt;=Budget!Y$1)*('Export (QBO)'!$G$2:$G$2483&lt;=((EOMONTH(Budget!Y$1,0))))*('Export (QBO)'!$J$2:$J$2483=$A89)*('Export (QBO)'!$I$2:$I$2483))
)</f>
        <v>0</v>
      </c>
      <c r="Z89" s="30" cm="1">
        <f t="array" ref="Z89">(
SUM(('Export (QBO)'!$G$2:$G$2483&gt;=Budget!Z$1)*('Export (QBO)'!$G$2:$G$2483&lt;=((EOMONTH(Budget!Z$1,0))))*('Export (QBO)'!$J$2:$J$2483=$A89)*('Export (QBO)'!$I$2:$I$2483))
)</f>
        <v>0</v>
      </c>
      <c r="AA89" s="30" cm="1">
        <f t="array" ref="AA89">(
SUM(('Export (QBO)'!$G$2:$G$2483&gt;=Budget!AA$1)*('Export (QBO)'!$G$2:$G$2483&lt;=((EOMONTH(Budget!AA$1,0))))*('Export (QBO)'!$J$2:$J$2483=$A89)*('Export (QBO)'!$I$2:$I$2483))
)</f>
        <v>0</v>
      </c>
      <c r="AB89" s="30" cm="1">
        <f t="array" ref="AB89">(
SUM(('Export (QBO)'!$G$2:$G$2483&gt;=Budget!AB$1)*('Export (QBO)'!$G$2:$G$2483&lt;=((EOMONTH(Budget!AB$1,0))))*('Export (QBO)'!$J$2:$J$2483=$A89)*('Export (QBO)'!$I$2:$I$2483))
)</f>
        <v>0</v>
      </c>
      <c r="AC89" s="31">
        <f t="shared" si="22"/>
        <v>0</v>
      </c>
      <c r="AE89" s="29">
        <v>2000</v>
      </c>
    </row>
    <row r="90" spans="1:35">
      <c r="A90" s="54" t="s">
        <v>238</v>
      </c>
      <c r="B90" s="3">
        <f>IFERROR((VLOOKUP(A90,'GL Review'!E:G,3,FALSE)),"")</f>
        <v>52160</v>
      </c>
      <c r="D90" s="30" cm="1">
        <f t="array" ref="D90">(
SUM(('Export (QBO)'!$G$2:$G$2483&gt;=Budget!D$1)*('Export (QBO)'!$G$2:$G$2483&lt;=((EOMONTH(Budget!D$1,0))))*('Export (QBO)'!$J$2:$J$2483=$A90)*('Export (QBO)'!$I$2:$I$2483))
)</f>
        <v>0</v>
      </c>
      <c r="E90" s="30" cm="1">
        <f t="array" ref="E90">(
SUM(('Export (QBO)'!$G$2:$G$2483&gt;=Budget!E$1)*('Export (QBO)'!$G$2:$G$2483&lt;=((EOMONTH(Budget!E$1,0))))*('Export (QBO)'!$J$2:$J$2483=$A90)*('Export (QBO)'!$I$2:$I$2483))
)</f>
        <v>0</v>
      </c>
      <c r="F90" s="30" cm="1">
        <f t="array" ref="F90">(
SUM(('Export (QBO)'!$G$2:$G$2483&gt;=Budget!F$1)*('Export (QBO)'!$G$2:$G$2483&lt;=((EOMONTH(Budget!F$1,0))))*('Export (QBO)'!$J$2:$J$2483=$A90)*('Export (QBO)'!$I$2:$I$2483))
)</f>
        <v>0</v>
      </c>
      <c r="G90" s="30" cm="1">
        <f t="array" ref="G90">(
SUM(('Export (QBO)'!$G$2:$G$2483&gt;=Budget!G$1)*('Export (QBO)'!$G$2:$G$2483&lt;=((EOMONTH(Budget!G$1,0))))*('Export (QBO)'!$J$2:$J$2483=$A90)*('Export (QBO)'!$I$2:$I$2483))
)</f>
        <v>0</v>
      </c>
      <c r="H90" s="30" cm="1">
        <f t="array" ref="H90">(
SUM(('Export (QBO)'!$G$2:$G$2483&gt;=Budget!H$1)*('Export (QBO)'!$G$2:$G$2483&lt;=((EOMONTH(Budget!H$1,0))))*('Export (QBO)'!$J$2:$J$2483=$A90)*('Export (QBO)'!$I$2:$I$2483))
)</f>
        <v>0</v>
      </c>
      <c r="I90" s="30" cm="1">
        <f t="array" ref="I90">(
SUM(('Export (QBO)'!$G$2:$G$2483&gt;=Budget!I$1)*('Export (QBO)'!$G$2:$G$2483&lt;=((EOMONTH(Budget!I$1,0))))*('Export (QBO)'!$J$2:$J$2483=$A90)*('Export (QBO)'!$I$2:$I$2483))
)</f>
        <v>0</v>
      </c>
      <c r="J90" s="30" cm="1">
        <f t="array" ref="J90">(
SUM(('Export (QBO)'!$G$2:$G$2483&gt;=Budget!J$1)*('Export (QBO)'!$G$2:$G$2483&lt;=((EOMONTH(Budget!J$1,0))))*('Export (QBO)'!$J$2:$J$2483=$A90)*('Export (QBO)'!$I$2:$I$2483))
)</f>
        <v>0</v>
      </c>
      <c r="K90" s="30" cm="1">
        <f t="array" ref="K90">(
SUM(('Export (QBO)'!$G$2:$G$2483&gt;=Budget!K$1)*('Export (QBO)'!$G$2:$G$2483&lt;=((EOMONTH(Budget!K$1,0))))*('Export (QBO)'!$J$2:$J$2483=$A90)*('Export (QBO)'!$I$2:$I$2483))
)</f>
        <v>0</v>
      </c>
      <c r="L90" s="30" cm="1">
        <f t="array" ref="L90">(
SUM(('Export (QBO)'!$G$2:$G$2483&gt;=Budget!L$1)*('Export (QBO)'!$G$2:$G$2483&lt;=((EOMONTH(Budget!L$1,0))))*('Export (QBO)'!$J$2:$J$2483=$A90)*('Export (QBO)'!$I$2:$I$2483))
)</f>
        <v>0</v>
      </c>
      <c r="M90" s="30" cm="1">
        <f t="array" ref="M90">(
SUM(('Export (QBO)'!$G$2:$G$2483&gt;=Budget!M$1)*('Export (QBO)'!$G$2:$G$2483&lt;=((EOMONTH(Budget!M$1,0))))*('Export (QBO)'!$J$2:$J$2483=$A90)*('Export (QBO)'!$I$2:$I$2483))
)</f>
        <v>0</v>
      </c>
      <c r="N90" s="30" cm="1">
        <f t="array" ref="N90">(
SUM(('Export (QBO)'!$G$2:$G$2483&gt;=Budget!N$1)*('Export (QBO)'!$G$2:$G$2483&lt;=((EOMONTH(Budget!N$1,0))))*('Export (QBO)'!$J$2:$J$2483=$A90)*('Export (QBO)'!$I$2:$I$2483))
)</f>
        <v>0</v>
      </c>
      <c r="O90" s="30" cm="1">
        <f t="array" ref="O90">(
SUM(('Export (QBO)'!$G$2:$G$2483&gt;=Budget!O$1)*('Export (QBO)'!$G$2:$G$2483&lt;=((EOMONTH(Budget!O$1,0))))*('Export (QBO)'!$J$2:$J$2483=$A90)*('Export (QBO)'!$I$2:$I$2483))
)</f>
        <v>0</v>
      </c>
      <c r="P90" s="31">
        <f t="shared" si="21"/>
        <v>0</v>
      </c>
      <c r="Q90" s="30" cm="1">
        <f t="array" ref="Q90">(
SUM(('Export (QBO)'!$G$2:$G$2483&gt;=Budget!Q$1)*('Export (QBO)'!$G$2:$G$2483&lt;=((EOMONTH(Budget!Q$1,0))))*('Export (QBO)'!$J$2:$J$2483=$A90)*('Export (QBO)'!$I$2:$I$2483))
)</f>
        <v>0</v>
      </c>
      <c r="R90" s="30" cm="1">
        <f t="array" ref="R90">(
SUM(('Export (QBO)'!$G$2:$G$2483&gt;=Budget!R$1)*('Export (QBO)'!$G$2:$G$2483&lt;=((EOMONTH(Budget!R$1,0))))*('Export (QBO)'!$J$2:$J$2483=$A90)*('Export (QBO)'!$I$2:$I$2483))
)</f>
        <v>0</v>
      </c>
      <c r="S90" s="30" cm="1">
        <f t="array" ref="S90">(
SUM(('Export (QBO)'!$G$2:$G$2483&gt;=Budget!S$1)*('Export (QBO)'!$G$2:$G$2483&lt;=((EOMONTH(Budget!S$1,0))))*('Export (QBO)'!$J$2:$J$2483=$A90)*('Export (QBO)'!$I$2:$I$2483))
)</f>
        <v>0</v>
      </c>
      <c r="T90" s="30" cm="1">
        <f t="array" ref="T90">(
SUM(('Export (QBO)'!$G$2:$G$2483&gt;=Budget!T$1)*('Export (QBO)'!$G$2:$G$2483&lt;=((EOMONTH(Budget!T$1,0))))*('Export (QBO)'!$J$2:$J$2483=$A90)*('Export (QBO)'!$I$2:$I$2483))
)</f>
        <v>0</v>
      </c>
      <c r="U90" s="30" cm="1">
        <f t="array" ref="U90">(
SUM(('Export (QBO)'!$G$2:$G$2483&gt;=Budget!U$1)*('Export (QBO)'!$G$2:$G$2483&lt;=((EOMONTH(Budget!U$1,0))))*('Export (QBO)'!$J$2:$J$2483=$A90)*('Export (QBO)'!$I$2:$I$2483))
)</f>
        <v>0</v>
      </c>
      <c r="V90" s="30" cm="1">
        <f t="array" ref="V90">(
SUM(('Export (QBO)'!$G$2:$G$2483&gt;=Budget!V$1)*('Export (QBO)'!$G$2:$G$2483&lt;=((EOMONTH(Budget!V$1,0))))*('Export (QBO)'!$J$2:$J$2483=$A90)*('Export (QBO)'!$I$2:$I$2483))
)</f>
        <v>0</v>
      </c>
      <c r="W90" s="30" cm="1">
        <f t="array" ref="W90">(
SUM(('Export (QBO)'!$G$2:$G$2483&gt;=Budget!W$1)*('Export (QBO)'!$G$2:$G$2483&lt;=((EOMONTH(Budget!W$1,0))))*('Export (QBO)'!$J$2:$J$2483=$A90)*('Export (QBO)'!$I$2:$I$2483))
)</f>
        <v>0</v>
      </c>
      <c r="X90" s="30" cm="1">
        <f t="array" ref="X90">(
SUM(('Export (QBO)'!$G$2:$G$2483&gt;=Budget!X$1)*('Export (QBO)'!$G$2:$G$2483&lt;=((EOMONTH(Budget!X$1,0))))*('Export (QBO)'!$J$2:$J$2483=$A90)*('Export (QBO)'!$I$2:$I$2483))
)</f>
        <v>0</v>
      </c>
      <c r="Y90" s="30" cm="1">
        <f t="array" ref="Y90">(
SUM(('Export (QBO)'!$G$2:$G$2483&gt;=Budget!Y$1)*('Export (QBO)'!$G$2:$G$2483&lt;=((EOMONTH(Budget!Y$1,0))))*('Export (QBO)'!$J$2:$J$2483=$A90)*('Export (QBO)'!$I$2:$I$2483))
)</f>
        <v>0</v>
      </c>
      <c r="Z90" s="30" cm="1">
        <f t="array" ref="Z90">(
SUM(('Export (QBO)'!$G$2:$G$2483&gt;=Budget!Z$1)*('Export (QBO)'!$G$2:$G$2483&lt;=((EOMONTH(Budget!Z$1,0))))*('Export (QBO)'!$J$2:$J$2483=$A90)*('Export (QBO)'!$I$2:$I$2483))
)</f>
        <v>0</v>
      </c>
      <c r="AA90" s="30" cm="1">
        <f t="array" ref="AA90">(
SUM(('Export (QBO)'!$G$2:$G$2483&gt;=Budget!AA$1)*('Export (QBO)'!$G$2:$G$2483&lt;=((EOMONTH(Budget!AA$1,0))))*('Export (QBO)'!$J$2:$J$2483=$A90)*('Export (QBO)'!$I$2:$I$2483))
)</f>
        <v>0</v>
      </c>
      <c r="AB90" s="30" cm="1">
        <f t="array" ref="AB90">(
SUM(('Export (QBO)'!$G$2:$G$2483&gt;=Budget!AB$1)*('Export (QBO)'!$G$2:$G$2483&lt;=((EOMONTH(Budget!AB$1,0))))*('Export (QBO)'!$J$2:$J$2483=$A90)*('Export (QBO)'!$I$2:$I$2483))
)</f>
        <v>0</v>
      </c>
      <c r="AC90" s="31">
        <f t="shared" si="22"/>
        <v>0</v>
      </c>
    </row>
    <row r="91" spans="1:35">
      <c r="A91" s="54" t="s">
        <v>382</v>
      </c>
      <c r="B91" s="3">
        <f>IFERROR((VLOOKUP(A91,'GL Review'!E:G,3,FALSE)),"")</f>
        <v>52164</v>
      </c>
      <c r="D91" s="30" cm="1">
        <f t="array" ref="D91">(
SUM(('Export (QBO)'!$G$2:$G$2483&gt;=Budget!D$1)*('Export (QBO)'!$G$2:$G$2483&lt;=((EOMONTH(Budget!D$1,0))))*('Export (QBO)'!$J$2:$J$2483=$A91)*('Export (QBO)'!$I$2:$I$2483))
)</f>
        <v>0</v>
      </c>
      <c r="E91" s="30" cm="1">
        <f t="array" ref="E91">(
SUM(('Export (QBO)'!$G$2:$G$2483&gt;=Budget!E$1)*('Export (QBO)'!$G$2:$G$2483&lt;=((EOMONTH(Budget!E$1,0))))*('Export (QBO)'!$J$2:$J$2483=$A91)*('Export (QBO)'!$I$2:$I$2483))
)</f>
        <v>0</v>
      </c>
      <c r="F91" s="30" cm="1">
        <f t="array" ref="F91">(
SUM(('Export (QBO)'!$G$2:$G$2483&gt;=Budget!F$1)*('Export (QBO)'!$G$2:$G$2483&lt;=((EOMONTH(Budget!F$1,0))))*('Export (QBO)'!$J$2:$J$2483=$A91)*('Export (QBO)'!$I$2:$I$2483))
)</f>
        <v>0</v>
      </c>
      <c r="G91" s="30" cm="1">
        <f t="array" ref="G91">(
SUM(('Export (QBO)'!$G$2:$G$2483&gt;=Budget!G$1)*('Export (QBO)'!$G$2:$G$2483&lt;=((EOMONTH(Budget!G$1,0))))*('Export (QBO)'!$J$2:$J$2483=$A91)*('Export (QBO)'!$I$2:$I$2483))
)</f>
        <v>0</v>
      </c>
      <c r="H91" s="30" cm="1">
        <f t="array" ref="H91">(
SUM(('Export (QBO)'!$G$2:$G$2483&gt;=Budget!H$1)*('Export (QBO)'!$G$2:$G$2483&lt;=((EOMONTH(Budget!H$1,0))))*('Export (QBO)'!$J$2:$J$2483=$A91)*('Export (QBO)'!$I$2:$I$2483))
)</f>
        <v>0</v>
      </c>
      <c r="I91" s="30" cm="1">
        <f t="array" ref="I91">(
SUM(('Export (QBO)'!$G$2:$G$2483&gt;=Budget!I$1)*('Export (QBO)'!$G$2:$G$2483&lt;=((EOMONTH(Budget!I$1,0))))*('Export (QBO)'!$J$2:$J$2483=$A91)*('Export (QBO)'!$I$2:$I$2483))
)</f>
        <v>0</v>
      </c>
      <c r="J91" s="30" cm="1">
        <f t="array" ref="J91">(
SUM(('Export (QBO)'!$G$2:$G$2483&gt;=Budget!J$1)*('Export (QBO)'!$G$2:$G$2483&lt;=((EOMONTH(Budget!J$1,0))))*('Export (QBO)'!$J$2:$J$2483=$A91)*('Export (QBO)'!$I$2:$I$2483))
)</f>
        <v>0</v>
      </c>
      <c r="K91" s="30" cm="1">
        <f t="array" ref="K91">(
SUM(('Export (QBO)'!$G$2:$G$2483&gt;=Budget!K$1)*('Export (QBO)'!$G$2:$G$2483&lt;=((EOMONTH(Budget!K$1,0))))*('Export (QBO)'!$J$2:$J$2483=$A91)*('Export (QBO)'!$I$2:$I$2483))
)</f>
        <v>0</v>
      </c>
      <c r="L91" s="30" cm="1">
        <f t="array" ref="L91">(
SUM(('Export (QBO)'!$G$2:$G$2483&gt;=Budget!L$1)*('Export (QBO)'!$G$2:$G$2483&lt;=((EOMONTH(Budget!L$1,0))))*('Export (QBO)'!$J$2:$J$2483=$A91)*('Export (QBO)'!$I$2:$I$2483))
)</f>
        <v>0</v>
      </c>
      <c r="M91" s="30" cm="1">
        <f t="array" ref="M91">(
SUM(('Export (QBO)'!$G$2:$G$2483&gt;=Budget!M$1)*('Export (QBO)'!$G$2:$G$2483&lt;=((EOMONTH(Budget!M$1,0))))*('Export (QBO)'!$J$2:$J$2483=$A91)*('Export (QBO)'!$I$2:$I$2483))
)</f>
        <v>0</v>
      </c>
      <c r="N91" s="30" cm="1">
        <f t="array" ref="N91">(
SUM(('Export (QBO)'!$G$2:$G$2483&gt;=Budget!N$1)*('Export (QBO)'!$G$2:$G$2483&lt;=((EOMONTH(Budget!N$1,0))))*('Export (QBO)'!$J$2:$J$2483=$A91)*('Export (QBO)'!$I$2:$I$2483))
)</f>
        <v>0</v>
      </c>
      <c r="O91" s="30" cm="1">
        <f t="array" ref="O91">(
SUM(('Export (QBO)'!$G$2:$G$2483&gt;=Budget!O$1)*('Export (QBO)'!$G$2:$G$2483&lt;=((EOMONTH(Budget!O$1,0))))*('Export (QBO)'!$J$2:$J$2483=$A91)*('Export (QBO)'!$I$2:$I$2483))
)</f>
        <v>0</v>
      </c>
      <c r="P91" s="31">
        <f t="shared" si="21"/>
        <v>0</v>
      </c>
      <c r="Q91" s="30" cm="1">
        <f t="array" ref="Q91">(
SUM(('Export (QBO)'!$G$2:$G$2483&gt;=Budget!Q$1)*('Export (QBO)'!$G$2:$G$2483&lt;=((EOMONTH(Budget!Q$1,0))))*('Export (QBO)'!$J$2:$J$2483=$A91)*('Export (QBO)'!$I$2:$I$2483))
)</f>
        <v>0</v>
      </c>
      <c r="R91" s="30" cm="1">
        <f t="array" ref="R91">(
SUM(('Export (QBO)'!$G$2:$G$2483&gt;=Budget!R$1)*('Export (QBO)'!$G$2:$G$2483&lt;=((EOMONTH(Budget!R$1,0))))*('Export (QBO)'!$J$2:$J$2483=$A91)*('Export (QBO)'!$I$2:$I$2483))
)</f>
        <v>0</v>
      </c>
      <c r="S91" s="30" cm="1">
        <f t="array" ref="S91">(
SUM(('Export (QBO)'!$G$2:$G$2483&gt;=Budget!S$1)*('Export (QBO)'!$G$2:$G$2483&lt;=((EOMONTH(Budget!S$1,0))))*('Export (QBO)'!$J$2:$J$2483=$A91)*('Export (QBO)'!$I$2:$I$2483))
)</f>
        <v>0</v>
      </c>
      <c r="T91" s="30" cm="1">
        <f t="array" ref="T91">(
SUM(('Export (QBO)'!$G$2:$G$2483&gt;=Budget!T$1)*('Export (QBO)'!$G$2:$G$2483&lt;=((EOMONTH(Budget!T$1,0))))*('Export (QBO)'!$J$2:$J$2483=$A91)*('Export (QBO)'!$I$2:$I$2483))
)</f>
        <v>0</v>
      </c>
      <c r="U91" s="30" cm="1">
        <f t="array" ref="U91">(
SUM(('Export (QBO)'!$G$2:$G$2483&gt;=Budget!U$1)*('Export (QBO)'!$G$2:$G$2483&lt;=((EOMONTH(Budget!U$1,0))))*('Export (QBO)'!$J$2:$J$2483=$A91)*('Export (QBO)'!$I$2:$I$2483))
)</f>
        <v>0</v>
      </c>
      <c r="V91" s="30" cm="1">
        <f t="array" ref="V91">(
SUM(('Export (QBO)'!$G$2:$G$2483&gt;=Budget!V$1)*('Export (QBO)'!$G$2:$G$2483&lt;=((EOMONTH(Budget!V$1,0))))*('Export (QBO)'!$J$2:$J$2483=$A91)*('Export (QBO)'!$I$2:$I$2483))
)</f>
        <v>0</v>
      </c>
      <c r="W91" s="30" cm="1">
        <f t="array" ref="W91">(
SUM(('Export (QBO)'!$G$2:$G$2483&gt;=Budget!W$1)*('Export (QBO)'!$G$2:$G$2483&lt;=((EOMONTH(Budget!W$1,0))))*('Export (QBO)'!$J$2:$J$2483=$A91)*('Export (QBO)'!$I$2:$I$2483))
)</f>
        <v>0</v>
      </c>
      <c r="X91" s="30" cm="1">
        <f t="array" ref="X91">(
SUM(('Export (QBO)'!$G$2:$G$2483&gt;=Budget!X$1)*('Export (QBO)'!$G$2:$G$2483&lt;=((EOMONTH(Budget!X$1,0))))*('Export (QBO)'!$J$2:$J$2483=$A91)*('Export (QBO)'!$I$2:$I$2483))
)</f>
        <v>0</v>
      </c>
      <c r="Y91" s="30" cm="1">
        <f t="array" ref="Y91">(
SUM(('Export (QBO)'!$G$2:$G$2483&gt;=Budget!Y$1)*('Export (QBO)'!$G$2:$G$2483&lt;=((EOMONTH(Budget!Y$1,0))))*('Export (QBO)'!$J$2:$J$2483=$A91)*('Export (QBO)'!$I$2:$I$2483))
)</f>
        <v>0</v>
      </c>
      <c r="Z91" s="30" cm="1">
        <f t="array" ref="Z91">(
SUM(('Export (QBO)'!$G$2:$G$2483&gt;=Budget!Z$1)*('Export (QBO)'!$G$2:$G$2483&lt;=((EOMONTH(Budget!Z$1,0))))*('Export (QBO)'!$J$2:$J$2483=$A91)*('Export (QBO)'!$I$2:$I$2483))
)</f>
        <v>0</v>
      </c>
      <c r="AA91" s="30" cm="1">
        <f t="array" ref="AA91">(
SUM(('Export (QBO)'!$G$2:$G$2483&gt;=Budget!AA$1)*('Export (QBO)'!$G$2:$G$2483&lt;=((EOMONTH(Budget!AA$1,0))))*('Export (QBO)'!$J$2:$J$2483=$A91)*('Export (QBO)'!$I$2:$I$2483))
)</f>
        <v>0</v>
      </c>
      <c r="AB91" s="30" cm="1">
        <f t="array" ref="AB91">(
SUM(('Export (QBO)'!$G$2:$G$2483&gt;=Budget!AB$1)*('Export (QBO)'!$G$2:$G$2483&lt;=((EOMONTH(Budget!AB$1,0))))*('Export (QBO)'!$J$2:$J$2483=$A91)*('Export (QBO)'!$I$2:$I$2483))
)</f>
        <v>0</v>
      </c>
      <c r="AC91" s="31">
        <f t="shared" si="22"/>
        <v>0</v>
      </c>
      <c r="AE91" s="29">
        <f>26*12</f>
        <v>312</v>
      </c>
      <c r="AG91" s="66">
        <f>AC91/AE91</f>
        <v>0</v>
      </c>
      <c r="AI91" s="21" t="s">
        <v>631</v>
      </c>
    </row>
    <row r="92" spans="1:35">
      <c r="A92" s="54" t="s">
        <v>239</v>
      </c>
      <c r="B92" s="3">
        <f>IFERROR((VLOOKUP(A92,'GL Review'!E:G,3,FALSE)),"")</f>
        <v>52170</v>
      </c>
      <c r="D92" s="30" cm="1">
        <f t="array" ref="D92">(
SUM(('Export (QBO)'!$G$2:$G$2483&gt;=Budget!D$1)*('Export (QBO)'!$G$2:$G$2483&lt;=((EOMONTH(Budget!D$1,0))))*('Export (QBO)'!$J$2:$J$2483=$A92)*('Export (QBO)'!$I$2:$I$2483))
)</f>
        <v>0</v>
      </c>
      <c r="E92" s="30" cm="1">
        <f t="array" ref="E92">(
SUM(('Export (QBO)'!$G$2:$G$2483&gt;=Budget!E$1)*('Export (QBO)'!$G$2:$G$2483&lt;=((EOMONTH(Budget!E$1,0))))*('Export (QBO)'!$J$2:$J$2483=$A92)*('Export (QBO)'!$I$2:$I$2483))
)</f>
        <v>0</v>
      </c>
      <c r="F92" s="30" cm="1">
        <f t="array" ref="F92">(
SUM(('Export (QBO)'!$G$2:$G$2483&gt;=Budget!F$1)*('Export (QBO)'!$G$2:$G$2483&lt;=((EOMONTH(Budget!F$1,0))))*('Export (QBO)'!$J$2:$J$2483=$A92)*('Export (QBO)'!$I$2:$I$2483))
)</f>
        <v>0</v>
      </c>
      <c r="G92" s="30" cm="1">
        <f t="array" ref="G92">(
SUM(('Export (QBO)'!$G$2:$G$2483&gt;=Budget!G$1)*('Export (QBO)'!$G$2:$G$2483&lt;=((EOMONTH(Budget!G$1,0))))*('Export (QBO)'!$J$2:$J$2483=$A92)*('Export (QBO)'!$I$2:$I$2483))
)</f>
        <v>0</v>
      </c>
      <c r="H92" s="30" cm="1">
        <f t="array" ref="H92">(
SUM(('Export (QBO)'!$G$2:$G$2483&gt;=Budget!H$1)*('Export (QBO)'!$G$2:$G$2483&lt;=((EOMONTH(Budget!H$1,0))))*('Export (QBO)'!$J$2:$J$2483=$A92)*('Export (QBO)'!$I$2:$I$2483))
)</f>
        <v>0</v>
      </c>
      <c r="I92" s="30" cm="1">
        <f t="array" ref="I92">(
SUM(('Export (QBO)'!$G$2:$G$2483&gt;=Budget!I$1)*('Export (QBO)'!$G$2:$G$2483&lt;=((EOMONTH(Budget!I$1,0))))*('Export (QBO)'!$J$2:$J$2483=$A92)*('Export (QBO)'!$I$2:$I$2483))
)</f>
        <v>0</v>
      </c>
      <c r="J92" s="30" cm="1">
        <f t="array" ref="J92">(
SUM(('Export (QBO)'!$G$2:$G$2483&gt;=Budget!J$1)*('Export (QBO)'!$G$2:$G$2483&lt;=((EOMONTH(Budget!J$1,0))))*('Export (QBO)'!$J$2:$J$2483=$A92)*('Export (QBO)'!$I$2:$I$2483))
)</f>
        <v>0</v>
      </c>
      <c r="K92" s="30" cm="1">
        <f t="array" ref="K92">(
SUM(('Export (QBO)'!$G$2:$G$2483&gt;=Budget!K$1)*('Export (QBO)'!$G$2:$G$2483&lt;=((EOMONTH(Budget!K$1,0))))*('Export (QBO)'!$J$2:$J$2483=$A92)*('Export (QBO)'!$I$2:$I$2483))
)</f>
        <v>0</v>
      </c>
      <c r="L92" s="30" cm="1">
        <f t="array" ref="L92">(
SUM(('Export (QBO)'!$G$2:$G$2483&gt;=Budget!L$1)*('Export (QBO)'!$G$2:$G$2483&lt;=((EOMONTH(Budget!L$1,0))))*('Export (QBO)'!$J$2:$J$2483=$A92)*('Export (QBO)'!$I$2:$I$2483))
)</f>
        <v>0</v>
      </c>
      <c r="M92" s="30" cm="1">
        <f t="array" ref="M92">(
SUM(('Export (QBO)'!$G$2:$G$2483&gt;=Budget!M$1)*('Export (QBO)'!$G$2:$G$2483&lt;=((EOMONTH(Budget!M$1,0))))*('Export (QBO)'!$J$2:$J$2483=$A92)*('Export (QBO)'!$I$2:$I$2483))
)</f>
        <v>0</v>
      </c>
      <c r="N92" s="30" cm="1">
        <f t="array" ref="N92">(
SUM(('Export (QBO)'!$G$2:$G$2483&gt;=Budget!N$1)*('Export (QBO)'!$G$2:$G$2483&lt;=((EOMONTH(Budget!N$1,0))))*('Export (QBO)'!$J$2:$J$2483=$A92)*('Export (QBO)'!$I$2:$I$2483))
)</f>
        <v>0</v>
      </c>
      <c r="O92" s="30" cm="1">
        <f t="array" ref="O92">(
SUM(('Export (QBO)'!$G$2:$G$2483&gt;=Budget!O$1)*('Export (QBO)'!$G$2:$G$2483&lt;=((EOMONTH(Budget!O$1,0))))*('Export (QBO)'!$J$2:$J$2483=$A92)*('Export (QBO)'!$I$2:$I$2483))
)</f>
        <v>0</v>
      </c>
      <c r="P92" s="31">
        <f t="shared" si="21"/>
        <v>0</v>
      </c>
      <c r="Q92" s="30" cm="1">
        <f t="array" ref="Q92">(
SUM(('Export (QBO)'!$G$2:$G$2483&gt;=Budget!Q$1)*('Export (QBO)'!$G$2:$G$2483&lt;=((EOMONTH(Budget!Q$1,0))))*('Export (QBO)'!$J$2:$J$2483=$A92)*('Export (QBO)'!$I$2:$I$2483))
)</f>
        <v>0</v>
      </c>
      <c r="R92" s="30" cm="1">
        <f t="array" ref="R92">(
SUM(('Export (QBO)'!$G$2:$G$2483&gt;=Budget!R$1)*('Export (QBO)'!$G$2:$G$2483&lt;=((EOMONTH(Budget!R$1,0))))*('Export (QBO)'!$J$2:$J$2483=$A92)*('Export (QBO)'!$I$2:$I$2483))
)</f>
        <v>0</v>
      </c>
      <c r="S92" s="30" cm="1">
        <f t="array" ref="S92">(
SUM(('Export (QBO)'!$G$2:$G$2483&gt;=Budget!S$1)*('Export (QBO)'!$G$2:$G$2483&lt;=((EOMONTH(Budget!S$1,0))))*('Export (QBO)'!$J$2:$J$2483=$A92)*('Export (QBO)'!$I$2:$I$2483))
)</f>
        <v>0</v>
      </c>
      <c r="T92" s="30" cm="1">
        <f t="array" ref="T92">(
SUM(('Export (QBO)'!$G$2:$G$2483&gt;=Budget!T$1)*('Export (QBO)'!$G$2:$G$2483&lt;=((EOMONTH(Budget!T$1,0))))*('Export (QBO)'!$J$2:$J$2483=$A92)*('Export (QBO)'!$I$2:$I$2483))
)</f>
        <v>0</v>
      </c>
      <c r="U92" s="30" cm="1">
        <f t="array" ref="U92">(
SUM(('Export (QBO)'!$G$2:$G$2483&gt;=Budget!U$1)*('Export (QBO)'!$G$2:$G$2483&lt;=((EOMONTH(Budget!U$1,0))))*('Export (QBO)'!$J$2:$J$2483=$A92)*('Export (QBO)'!$I$2:$I$2483))
)</f>
        <v>0</v>
      </c>
      <c r="V92" s="30" cm="1">
        <f t="array" ref="V92">(
SUM(('Export (QBO)'!$G$2:$G$2483&gt;=Budget!V$1)*('Export (QBO)'!$G$2:$G$2483&lt;=((EOMONTH(Budget!V$1,0))))*('Export (QBO)'!$J$2:$J$2483=$A92)*('Export (QBO)'!$I$2:$I$2483))
)</f>
        <v>0</v>
      </c>
      <c r="W92" s="30" cm="1">
        <f t="array" ref="W92">(
SUM(('Export (QBO)'!$G$2:$G$2483&gt;=Budget!W$1)*('Export (QBO)'!$G$2:$G$2483&lt;=((EOMONTH(Budget!W$1,0))))*('Export (QBO)'!$J$2:$J$2483=$A92)*('Export (QBO)'!$I$2:$I$2483))
)</f>
        <v>0</v>
      </c>
      <c r="X92" s="30" cm="1">
        <f t="array" ref="X92">(
SUM(('Export (QBO)'!$G$2:$G$2483&gt;=Budget!X$1)*('Export (QBO)'!$G$2:$G$2483&lt;=((EOMONTH(Budget!X$1,0))))*('Export (QBO)'!$J$2:$J$2483=$A92)*('Export (QBO)'!$I$2:$I$2483))
)</f>
        <v>0</v>
      </c>
      <c r="Y92" s="30" cm="1">
        <f t="array" ref="Y92">(
SUM(('Export (QBO)'!$G$2:$G$2483&gt;=Budget!Y$1)*('Export (QBO)'!$G$2:$G$2483&lt;=((EOMONTH(Budget!Y$1,0))))*('Export (QBO)'!$J$2:$J$2483=$A92)*('Export (QBO)'!$I$2:$I$2483))
)</f>
        <v>0</v>
      </c>
      <c r="Z92" s="30" cm="1">
        <f t="array" ref="Z92">(
SUM(('Export (QBO)'!$G$2:$G$2483&gt;=Budget!Z$1)*('Export (QBO)'!$G$2:$G$2483&lt;=((EOMONTH(Budget!Z$1,0))))*('Export (QBO)'!$J$2:$J$2483=$A92)*('Export (QBO)'!$I$2:$I$2483))
)</f>
        <v>0</v>
      </c>
      <c r="AA92" s="30" cm="1">
        <f t="array" ref="AA92">(
SUM(('Export (QBO)'!$G$2:$G$2483&gt;=Budget!AA$1)*('Export (QBO)'!$G$2:$G$2483&lt;=((EOMONTH(Budget!AA$1,0))))*('Export (QBO)'!$J$2:$J$2483=$A92)*('Export (QBO)'!$I$2:$I$2483))
)</f>
        <v>0</v>
      </c>
      <c r="AB92" s="30" cm="1">
        <f t="array" ref="AB92">(
SUM(('Export (QBO)'!$G$2:$G$2483&gt;=Budget!AB$1)*('Export (QBO)'!$G$2:$G$2483&lt;=((EOMONTH(Budget!AB$1,0))))*('Export (QBO)'!$J$2:$J$2483=$A92)*('Export (QBO)'!$I$2:$I$2483))
)</f>
        <v>0</v>
      </c>
      <c r="AC92" s="31">
        <f t="shared" si="22"/>
        <v>0</v>
      </c>
    </row>
    <row r="93" spans="1:35">
      <c r="A93" s="54" t="s">
        <v>252</v>
      </c>
      <c r="B93" s="92">
        <f>IFERROR((VLOOKUP(A93,'GL Review'!E:G,3,FALSE)),"")</f>
        <v>17015</v>
      </c>
      <c r="D93" s="30" cm="1">
        <f t="array" ref="D93">(
SUM(('Export (QBO)'!$G$2:$G$2483&gt;=Budget!D$1)*('Export (QBO)'!$G$2:$G$2483&lt;=((EOMONTH(Budget!D$1,0))))*('Export (QBO)'!$J$2:$J$2483=$A93)*('Export (QBO)'!$I$2:$I$2483))
)</f>
        <v>0</v>
      </c>
      <c r="E93" s="30" cm="1">
        <f t="array" ref="E93">(
SUM(('Export (QBO)'!$G$2:$G$2483&gt;=Budget!E$1)*('Export (QBO)'!$G$2:$G$2483&lt;=((EOMONTH(Budget!E$1,0))))*('Export (QBO)'!$J$2:$J$2483=$A93)*('Export (QBO)'!$I$2:$I$2483))
)</f>
        <v>0</v>
      </c>
      <c r="F93" s="30" cm="1">
        <f t="array" ref="F93">(
SUM(('Export (QBO)'!$G$2:$G$2483&gt;=Budget!F$1)*('Export (QBO)'!$G$2:$G$2483&lt;=((EOMONTH(Budget!F$1,0))))*('Export (QBO)'!$J$2:$J$2483=$A93)*('Export (QBO)'!$I$2:$I$2483))
)</f>
        <v>0</v>
      </c>
      <c r="G93" s="30" cm="1">
        <f t="array" ref="G93">(
SUM(('Export (QBO)'!$G$2:$G$2483&gt;=Budget!G$1)*('Export (QBO)'!$G$2:$G$2483&lt;=((EOMONTH(Budget!G$1,0))))*('Export (QBO)'!$J$2:$J$2483=$A93)*('Export (QBO)'!$I$2:$I$2483))
)</f>
        <v>0</v>
      </c>
      <c r="H93" s="30" cm="1">
        <f t="array" ref="H93">(
SUM(('Export (QBO)'!$G$2:$G$2483&gt;=Budget!H$1)*('Export (QBO)'!$G$2:$G$2483&lt;=((EOMONTH(Budget!H$1,0))))*('Export (QBO)'!$J$2:$J$2483=$A93)*('Export (QBO)'!$I$2:$I$2483))
)</f>
        <v>0</v>
      </c>
      <c r="I93" s="30" cm="1">
        <f t="array" ref="I93">(
SUM(('Export (QBO)'!$G$2:$G$2483&gt;=Budget!I$1)*('Export (QBO)'!$G$2:$G$2483&lt;=((EOMONTH(Budget!I$1,0))))*('Export (QBO)'!$J$2:$J$2483=$A93)*('Export (QBO)'!$I$2:$I$2483))
)</f>
        <v>0</v>
      </c>
      <c r="J93" s="30" cm="1">
        <f t="array" ref="J93">(
SUM(('Export (QBO)'!$G$2:$G$2483&gt;=Budget!J$1)*('Export (QBO)'!$G$2:$G$2483&lt;=((EOMONTH(Budget!J$1,0))))*('Export (QBO)'!$J$2:$J$2483=$A93)*('Export (QBO)'!$I$2:$I$2483))
)</f>
        <v>0</v>
      </c>
      <c r="K93" s="30" cm="1">
        <f t="array" ref="K93">(
SUM(('Export (QBO)'!$G$2:$G$2483&gt;=Budget!K$1)*('Export (QBO)'!$G$2:$G$2483&lt;=((EOMONTH(Budget!K$1,0))))*('Export (QBO)'!$J$2:$J$2483=$A93)*('Export (QBO)'!$I$2:$I$2483))
)</f>
        <v>0</v>
      </c>
      <c r="L93" s="30" cm="1">
        <f t="array" ref="L93">(
SUM(('Export (QBO)'!$G$2:$G$2483&gt;=Budget!L$1)*('Export (QBO)'!$G$2:$G$2483&lt;=((EOMONTH(Budget!L$1,0))))*('Export (QBO)'!$J$2:$J$2483=$A93)*('Export (QBO)'!$I$2:$I$2483))
)</f>
        <v>0</v>
      </c>
      <c r="M93" s="30" cm="1">
        <f t="array" ref="M93">(
SUM(('Export (QBO)'!$G$2:$G$2483&gt;=Budget!M$1)*('Export (QBO)'!$G$2:$G$2483&lt;=((EOMONTH(Budget!M$1,0))))*('Export (QBO)'!$J$2:$J$2483=$A93)*('Export (QBO)'!$I$2:$I$2483))
)</f>
        <v>0</v>
      </c>
      <c r="N93" s="30" cm="1">
        <f t="array" ref="N93">(
SUM(('Export (QBO)'!$G$2:$G$2483&gt;=Budget!N$1)*('Export (QBO)'!$G$2:$G$2483&lt;=((EOMONTH(Budget!N$1,0))))*('Export (QBO)'!$J$2:$J$2483=$A93)*('Export (QBO)'!$I$2:$I$2483))
)</f>
        <v>0</v>
      </c>
      <c r="O93" s="30" cm="1">
        <f t="array" ref="O93">(
SUM(('Export (QBO)'!$G$2:$G$2483&gt;=Budget!O$1)*('Export (QBO)'!$G$2:$G$2483&lt;=((EOMONTH(Budget!O$1,0))))*('Export (QBO)'!$J$2:$J$2483=$A93)*('Export (QBO)'!$I$2:$I$2483))
)</f>
        <v>0</v>
      </c>
      <c r="P93" s="31">
        <f t="shared" si="21"/>
        <v>0</v>
      </c>
      <c r="Q93" s="30" cm="1">
        <f t="array" ref="Q93">(
SUM(('Export (QBO)'!$G$2:$G$2483&gt;=Budget!Q$1)*('Export (QBO)'!$G$2:$G$2483&lt;=((EOMONTH(Budget!Q$1,0))))*('Export (QBO)'!$J$2:$J$2483=$A93)*('Export (QBO)'!$I$2:$I$2483))
)</f>
        <v>-4094.6900000000005</v>
      </c>
      <c r="R93" s="30" cm="1">
        <f t="array" ref="R93">(
SUM(('Export (QBO)'!$G$2:$G$2483&gt;=Budget!R$1)*('Export (QBO)'!$G$2:$G$2483&lt;=((EOMONTH(Budget!R$1,0))))*('Export (QBO)'!$J$2:$J$2483=$A93)*('Export (QBO)'!$I$2:$I$2483))
)</f>
        <v>0</v>
      </c>
      <c r="S93" s="30" cm="1">
        <f t="array" ref="S93">(
SUM(('Export (QBO)'!$G$2:$G$2483&gt;=Budget!S$1)*('Export (QBO)'!$G$2:$G$2483&lt;=((EOMONTH(Budget!S$1,0))))*('Export (QBO)'!$J$2:$J$2483=$A93)*('Export (QBO)'!$I$2:$I$2483))
)</f>
        <v>0</v>
      </c>
      <c r="T93" s="30" cm="1">
        <f t="array" ref="T93">(
SUM(('Export (QBO)'!$G$2:$G$2483&gt;=Budget!T$1)*('Export (QBO)'!$G$2:$G$2483&lt;=((EOMONTH(Budget!T$1,0))))*('Export (QBO)'!$J$2:$J$2483=$A93)*('Export (QBO)'!$I$2:$I$2483))
)</f>
        <v>1144.8100000000002</v>
      </c>
      <c r="U93" s="30" cm="1">
        <f t="array" ref="U93">(
SUM(('Export (QBO)'!$G$2:$G$2483&gt;=Budget!U$1)*('Export (QBO)'!$G$2:$G$2483&lt;=((EOMONTH(Budget!U$1,0))))*('Export (QBO)'!$J$2:$J$2483=$A93)*('Export (QBO)'!$I$2:$I$2483))
)</f>
        <v>175.27</v>
      </c>
      <c r="V93" s="30" cm="1">
        <f t="array" ref="V93">(
SUM(('Export (QBO)'!$G$2:$G$2483&gt;=Budget!V$1)*('Export (QBO)'!$G$2:$G$2483&lt;=((EOMONTH(Budget!V$1,0))))*('Export (QBO)'!$J$2:$J$2483=$A93)*('Export (QBO)'!$I$2:$I$2483))
)</f>
        <v>0</v>
      </c>
      <c r="W93" s="30" cm="1">
        <f t="array" ref="W93">(
SUM(('Export (QBO)'!$G$2:$G$2483&gt;=Budget!W$1)*('Export (QBO)'!$G$2:$G$2483&lt;=((EOMONTH(Budget!W$1,0))))*('Export (QBO)'!$J$2:$J$2483=$A93)*('Export (QBO)'!$I$2:$I$2483))
)</f>
        <v>0</v>
      </c>
      <c r="X93" s="30" cm="1">
        <f t="array" ref="X93">(
SUM(('Export (QBO)'!$G$2:$G$2483&gt;=Budget!X$1)*('Export (QBO)'!$G$2:$G$2483&lt;=((EOMONTH(Budget!X$1,0))))*('Export (QBO)'!$J$2:$J$2483=$A93)*('Export (QBO)'!$I$2:$I$2483))
)</f>
        <v>0</v>
      </c>
      <c r="Y93" s="30" cm="1">
        <f t="array" ref="Y93">(
SUM(('Export (QBO)'!$G$2:$G$2483&gt;=Budget!Y$1)*('Export (QBO)'!$G$2:$G$2483&lt;=((EOMONTH(Budget!Y$1,0))))*('Export (QBO)'!$J$2:$J$2483=$A93)*('Export (QBO)'!$I$2:$I$2483))
)</f>
        <v>0</v>
      </c>
      <c r="Z93" s="30" cm="1">
        <f t="array" ref="Z93">(
SUM(('Export (QBO)'!$G$2:$G$2483&gt;=Budget!Z$1)*('Export (QBO)'!$G$2:$G$2483&lt;=((EOMONTH(Budget!Z$1,0))))*('Export (QBO)'!$J$2:$J$2483=$A93)*('Export (QBO)'!$I$2:$I$2483))
)</f>
        <v>0</v>
      </c>
      <c r="AA93" s="30" cm="1">
        <f t="array" ref="AA93">(
SUM(('Export (QBO)'!$G$2:$G$2483&gt;=Budget!AA$1)*('Export (QBO)'!$G$2:$G$2483&lt;=((EOMONTH(Budget!AA$1,0))))*('Export (QBO)'!$J$2:$J$2483=$A93)*('Export (QBO)'!$I$2:$I$2483))
)</f>
        <v>0</v>
      </c>
      <c r="AB93" s="30" cm="1">
        <f t="array" ref="AB93">(
SUM(('Export (QBO)'!$G$2:$G$2483&gt;=Budget!AB$1)*('Export (QBO)'!$G$2:$G$2483&lt;=((EOMONTH(Budget!AB$1,0))))*('Export (QBO)'!$J$2:$J$2483=$A93)*('Export (QBO)'!$I$2:$I$2483))
)</f>
        <v>0</v>
      </c>
      <c r="AC93" s="31">
        <f t="shared" si="22"/>
        <v>-2774.61</v>
      </c>
    </row>
    <row r="94" spans="1:35" ht="17" thickBot="1">
      <c r="A94" s="32"/>
      <c r="B94" s="3" t="str">
        <f>IFERROR((VLOOKUP(A94,'GL Review'!E:G,3,FALSE)),"")</f>
        <v/>
      </c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1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1"/>
    </row>
    <row r="95" spans="1:35">
      <c r="A95" s="33" t="s">
        <v>374</v>
      </c>
      <c r="B95" s="3" t="str">
        <f>IFERROR((VLOOKUP(A95,'GL Review'!E:G,3,FALSE)),"")</f>
        <v/>
      </c>
      <c r="D95" s="34">
        <f t="shared" ref="D95:O95" si="23">SUM(D73:D94)</f>
        <v>0</v>
      </c>
      <c r="E95" s="34">
        <f t="shared" si="23"/>
        <v>0</v>
      </c>
      <c r="F95" s="34">
        <f t="shared" si="23"/>
        <v>0</v>
      </c>
      <c r="G95" s="34">
        <f t="shared" si="23"/>
        <v>0</v>
      </c>
      <c r="H95" s="34">
        <f t="shared" si="23"/>
        <v>0</v>
      </c>
      <c r="I95" s="34">
        <f t="shared" si="23"/>
        <v>0</v>
      </c>
      <c r="J95" s="34">
        <f t="shared" si="23"/>
        <v>0</v>
      </c>
      <c r="K95" s="34">
        <f t="shared" si="23"/>
        <v>0</v>
      </c>
      <c r="L95" s="34">
        <f t="shared" si="23"/>
        <v>0</v>
      </c>
      <c r="M95" s="34">
        <f t="shared" si="23"/>
        <v>0</v>
      </c>
      <c r="N95" s="34">
        <f t="shared" si="23"/>
        <v>0</v>
      </c>
      <c r="O95" s="34">
        <f t="shared" si="23"/>
        <v>0</v>
      </c>
      <c r="P95" s="35">
        <f>SUM(D95:O95)</f>
        <v>0</v>
      </c>
      <c r="Q95" s="34">
        <f t="shared" ref="Q95:AB95" si="24">SUM(Q73:Q94)</f>
        <v>1872.7199999999984</v>
      </c>
      <c r="R95" s="34">
        <f t="shared" si="24"/>
        <v>9829.1400000000012</v>
      </c>
      <c r="S95" s="34">
        <f t="shared" si="24"/>
        <v>15399.650000000001</v>
      </c>
      <c r="T95" s="34">
        <f t="shared" si="24"/>
        <v>16848.090000000004</v>
      </c>
      <c r="U95" s="34">
        <f t="shared" si="24"/>
        <v>7851.81</v>
      </c>
      <c r="V95" s="34">
        <f t="shared" si="24"/>
        <v>1553.6999999999998</v>
      </c>
      <c r="W95" s="34">
        <f t="shared" si="24"/>
        <v>0</v>
      </c>
      <c r="X95" s="34">
        <f t="shared" si="24"/>
        <v>0</v>
      </c>
      <c r="Y95" s="34">
        <f t="shared" si="24"/>
        <v>0</v>
      </c>
      <c r="Z95" s="34">
        <f t="shared" si="24"/>
        <v>0</v>
      </c>
      <c r="AA95" s="34">
        <f t="shared" si="24"/>
        <v>0</v>
      </c>
      <c r="AB95" s="34">
        <f t="shared" si="24"/>
        <v>0</v>
      </c>
      <c r="AC95" s="35">
        <f>SUM(Q95:AB95)</f>
        <v>53355.11</v>
      </c>
      <c r="AE95" s="34">
        <f>SUM(AE73:AE93)</f>
        <v>78612</v>
      </c>
      <c r="AG95" s="64"/>
    </row>
    <row r="96" spans="1:35">
      <c r="A96" s="33"/>
      <c r="B96" s="3" t="str">
        <f>IFERROR((VLOOKUP(A96,'GL Review'!E:G,3,FALSE)),"")</f>
        <v/>
      </c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1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1"/>
    </row>
    <row r="97" spans="1:33">
      <c r="A97" s="33"/>
      <c r="B97" s="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60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60"/>
      <c r="AE97" s="36"/>
      <c r="AG97" s="65"/>
    </row>
    <row r="98" spans="1:33">
      <c r="A98" s="33"/>
      <c r="B98" s="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60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60"/>
      <c r="AE98" s="36"/>
      <c r="AG98" s="65"/>
    </row>
    <row r="99" spans="1:33">
      <c r="A99" s="85" t="s">
        <v>620</v>
      </c>
      <c r="B99" s="86"/>
      <c r="C99" s="87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>
        <f>Q49+Q63+Q69+Q95</f>
        <v>105549.73999999999</v>
      </c>
      <c r="R99" s="88">
        <f t="shared" ref="R99:AB99" si="25">R49+R63+R69+R95</f>
        <v>82945.109999999971</v>
      </c>
      <c r="S99" s="88">
        <f t="shared" si="25"/>
        <v>28671.850000000002</v>
      </c>
      <c r="T99" s="88">
        <f t="shared" si="25"/>
        <v>41534.410000000003</v>
      </c>
      <c r="U99" s="88">
        <f t="shared" si="25"/>
        <v>35927.99</v>
      </c>
      <c r="V99" s="88">
        <f t="shared" si="25"/>
        <v>1553.6999999999998</v>
      </c>
      <c r="W99" s="88">
        <f t="shared" si="25"/>
        <v>0</v>
      </c>
      <c r="X99" s="88">
        <f t="shared" si="25"/>
        <v>0</v>
      </c>
      <c r="Y99" s="88">
        <f t="shared" si="25"/>
        <v>0</v>
      </c>
      <c r="Z99" s="88">
        <f t="shared" si="25"/>
        <v>0</v>
      </c>
      <c r="AA99" s="88">
        <f t="shared" si="25"/>
        <v>0</v>
      </c>
      <c r="AB99" s="88">
        <f t="shared" si="25"/>
        <v>0</v>
      </c>
      <c r="AC99" s="90">
        <f>SUM(Q99:AB99)</f>
        <v>296182.8</v>
      </c>
      <c r="AE99" s="36"/>
      <c r="AG99" s="65"/>
    </row>
    <row r="100" spans="1:33">
      <c r="A100" s="33"/>
      <c r="B100" s="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60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60"/>
      <c r="AE100" s="36"/>
      <c r="AG100" s="65"/>
    </row>
    <row r="101" spans="1:33">
      <c r="A101" s="33"/>
      <c r="B101" s="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60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60"/>
      <c r="AE101" s="36"/>
      <c r="AG101" s="65"/>
    </row>
    <row r="102" spans="1:33">
      <c r="A102" s="91" t="s">
        <v>621</v>
      </c>
      <c r="B102" s="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1">
        <f>SUM(D102:O102)</f>
        <v>0</v>
      </c>
      <c r="Q102" s="36">
        <f>Q29</f>
        <v>52085.51</v>
      </c>
      <c r="R102" s="36">
        <f t="shared" ref="R102:AB102" si="26">R29</f>
        <v>290274.52999999997</v>
      </c>
      <c r="S102" s="36">
        <f t="shared" si="26"/>
        <v>53275.8</v>
      </c>
      <c r="T102" s="36">
        <f t="shared" si="26"/>
        <v>114990.40999999999</v>
      </c>
      <c r="U102" s="36">
        <f t="shared" si="26"/>
        <v>64297.33</v>
      </c>
      <c r="V102" s="36">
        <f t="shared" si="26"/>
        <v>79518.98000000001</v>
      </c>
      <c r="W102" s="36">
        <f t="shared" si="26"/>
        <v>0</v>
      </c>
      <c r="X102" s="36">
        <f t="shared" si="26"/>
        <v>0</v>
      </c>
      <c r="Y102" s="36">
        <f t="shared" si="26"/>
        <v>0</v>
      </c>
      <c r="Z102" s="36">
        <f t="shared" si="26"/>
        <v>0</v>
      </c>
      <c r="AA102" s="36">
        <f t="shared" si="26"/>
        <v>0</v>
      </c>
      <c r="AB102" s="36">
        <f t="shared" si="26"/>
        <v>0</v>
      </c>
      <c r="AC102" s="31">
        <f>SUM(Q102:AB102)</f>
        <v>654442.55999999994</v>
      </c>
      <c r="AE102" s="36"/>
      <c r="AG102" s="65"/>
    </row>
    <row r="103" spans="1:33">
      <c r="A103" s="91" t="s">
        <v>40</v>
      </c>
      <c r="B103" s="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1">
        <f>SUM(D103:O103)</f>
        <v>0</v>
      </c>
      <c r="Q103" s="36">
        <f t="shared" ref="Q103:AB103" si="27">-Q99</f>
        <v>-105549.73999999999</v>
      </c>
      <c r="R103" s="36">
        <f>-R99</f>
        <v>-82945.109999999971</v>
      </c>
      <c r="S103" s="36">
        <f t="shared" si="27"/>
        <v>-28671.850000000002</v>
      </c>
      <c r="T103" s="36">
        <f t="shared" si="27"/>
        <v>-41534.410000000003</v>
      </c>
      <c r="U103" s="36">
        <f t="shared" si="27"/>
        <v>-35927.99</v>
      </c>
      <c r="V103" s="36">
        <f t="shared" si="27"/>
        <v>-1553.6999999999998</v>
      </c>
      <c r="W103" s="36">
        <f t="shared" si="27"/>
        <v>0</v>
      </c>
      <c r="X103" s="36">
        <f t="shared" si="27"/>
        <v>0</v>
      </c>
      <c r="Y103" s="36">
        <f t="shared" si="27"/>
        <v>0</v>
      </c>
      <c r="Z103" s="36">
        <f t="shared" si="27"/>
        <v>0</v>
      </c>
      <c r="AA103" s="36">
        <f t="shared" si="27"/>
        <v>0</v>
      </c>
      <c r="AB103" s="36">
        <f t="shared" si="27"/>
        <v>0</v>
      </c>
      <c r="AC103" s="31">
        <f>SUM(Q103:AB103)</f>
        <v>-296182.8</v>
      </c>
      <c r="AE103" s="36"/>
      <c r="AG103" s="65"/>
    </row>
    <row r="104" spans="1:33" ht="17" thickBot="1">
      <c r="A104" s="32"/>
      <c r="B104" s="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60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60"/>
      <c r="AE104" s="36"/>
      <c r="AG104" s="65"/>
    </row>
    <row r="105" spans="1:33">
      <c r="A105" s="33" t="s">
        <v>641</v>
      </c>
      <c r="B105" s="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5">
        <f>SUM(D105:O105)</f>
        <v>0</v>
      </c>
      <c r="Q105" s="34">
        <f t="shared" ref="Q105:AB105" si="28">SUM(Q102:Q104)</f>
        <v>-53464.229999999989</v>
      </c>
      <c r="R105" s="34">
        <f t="shared" si="28"/>
        <v>207329.41999999998</v>
      </c>
      <c r="S105" s="34">
        <f t="shared" si="28"/>
        <v>24603.95</v>
      </c>
      <c r="T105" s="34">
        <f t="shared" si="28"/>
        <v>73455.999999999985</v>
      </c>
      <c r="U105" s="34">
        <f t="shared" si="28"/>
        <v>28369.340000000004</v>
      </c>
      <c r="V105" s="34">
        <f t="shared" si="28"/>
        <v>77965.280000000013</v>
      </c>
      <c r="W105" s="34">
        <f t="shared" si="28"/>
        <v>0</v>
      </c>
      <c r="X105" s="34">
        <f t="shared" si="28"/>
        <v>0</v>
      </c>
      <c r="Y105" s="34">
        <f t="shared" si="28"/>
        <v>0</v>
      </c>
      <c r="Z105" s="34">
        <f t="shared" si="28"/>
        <v>0</v>
      </c>
      <c r="AA105" s="34">
        <f t="shared" si="28"/>
        <v>0</v>
      </c>
      <c r="AB105" s="34">
        <f t="shared" si="28"/>
        <v>0</v>
      </c>
      <c r="AC105" s="35">
        <f>SUM(Q105:AB105)</f>
        <v>358259.76000000007</v>
      </c>
      <c r="AE105" s="34"/>
      <c r="AG105" s="64"/>
    </row>
    <row r="106" spans="1:33">
      <c r="A106" s="33"/>
      <c r="B106" s="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60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60"/>
      <c r="AE106" s="36"/>
      <c r="AG106" s="65"/>
    </row>
    <row r="107" spans="1:33">
      <c r="A107" s="33"/>
      <c r="B107" s="3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60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60"/>
      <c r="AE107" s="36"/>
      <c r="AG107" s="65"/>
    </row>
    <row r="108" spans="1:33">
      <c r="A108" s="33"/>
      <c r="B108" s="3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60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60"/>
      <c r="AE108" s="36"/>
      <c r="AG108" s="65"/>
    </row>
    <row r="109" spans="1:33">
      <c r="A109" s="33"/>
      <c r="B109" s="3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60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60"/>
      <c r="AE109" s="36"/>
      <c r="AG109" s="65"/>
    </row>
    <row r="110" spans="1:33">
      <c r="A110" s="33"/>
      <c r="B110" s="3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60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60"/>
      <c r="AE110" s="36"/>
      <c r="AG110" s="65"/>
    </row>
    <row r="111" spans="1:33">
      <c r="A111" s="33"/>
      <c r="B111" s="3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60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60"/>
      <c r="AE111" s="36"/>
      <c r="AG111" s="65"/>
    </row>
    <row r="112" spans="1:33">
      <c r="A112" s="33"/>
      <c r="B112" s="3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60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60"/>
      <c r="AE112" s="36"/>
      <c r="AG112" s="65"/>
    </row>
    <row r="113" spans="1:34">
      <c r="A113" s="33"/>
      <c r="B113" s="3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60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60"/>
      <c r="AE113" s="36"/>
      <c r="AG113" s="65"/>
    </row>
    <row r="114" spans="1:34">
      <c r="A114" s="33" t="s">
        <v>642</v>
      </c>
      <c r="B114" s="3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60"/>
      <c r="Q114" s="36">
        <f>Q105*11%</f>
        <v>-5881.0652999999984</v>
      </c>
      <c r="R114" s="36">
        <f t="shared" ref="R114:AB114" si="29">R105*11%</f>
        <v>22806.236199999999</v>
      </c>
      <c r="S114" s="36">
        <f t="shared" si="29"/>
        <v>2706.4345000000003</v>
      </c>
      <c r="T114" s="36">
        <f t="shared" si="29"/>
        <v>8080.159999999998</v>
      </c>
      <c r="U114" s="36">
        <f t="shared" si="29"/>
        <v>3120.6274000000003</v>
      </c>
      <c r="V114" s="36">
        <f t="shared" si="29"/>
        <v>8576.1808000000019</v>
      </c>
      <c r="W114" s="36">
        <f t="shared" si="29"/>
        <v>0</v>
      </c>
      <c r="X114" s="36">
        <f t="shared" si="29"/>
        <v>0</v>
      </c>
      <c r="Y114" s="36">
        <f t="shared" si="29"/>
        <v>0</v>
      </c>
      <c r="Z114" s="36">
        <f t="shared" si="29"/>
        <v>0</v>
      </c>
      <c r="AA114" s="36">
        <f t="shared" si="29"/>
        <v>0</v>
      </c>
      <c r="AB114" s="36">
        <f t="shared" si="29"/>
        <v>0</v>
      </c>
      <c r="AC114" s="31">
        <f>SUM(Q114:AB114)</f>
        <v>39408.573600000003</v>
      </c>
      <c r="AE114" s="36"/>
      <c r="AG114" s="65"/>
    </row>
    <row r="115" spans="1:34">
      <c r="A115" s="33"/>
      <c r="B115" s="3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60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60"/>
      <c r="AE115" s="36"/>
      <c r="AG115" s="65"/>
    </row>
    <row r="116" spans="1:34">
      <c r="A116" s="33"/>
      <c r="B116" s="3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60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60"/>
      <c r="AE116" s="36"/>
      <c r="AG116" s="65"/>
    </row>
    <row r="117" spans="1:34">
      <c r="A117" s="33"/>
      <c r="B117" s="3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60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60"/>
      <c r="AE117" s="36"/>
      <c r="AG117" s="65"/>
    </row>
    <row r="118" spans="1:34">
      <c r="A118" s="33"/>
      <c r="B118" s="3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60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60"/>
      <c r="AE118" s="36"/>
      <c r="AG118" s="65"/>
    </row>
    <row r="119" spans="1:34">
      <c r="A119" s="33"/>
      <c r="B119" s="3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60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60"/>
      <c r="AE119" s="36"/>
      <c r="AG119" s="65"/>
    </row>
    <row r="120" spans="1:34">
      <c r="A120" s="33"/>
      <c r="B120" s="3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60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60"/>
      <c r="AE120" s="36"/>
      <c r="AG120" s="65"/>
    </row>
    <row r="121" spans="1:34">
      <c r="A121" s="33"/>
      <c r="B121" s="3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60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60"/>
      <c r="AE121" s="36"/>
      <c r="AG121" s="65"/>
    </row>
    <row r="122" spans="1:34">
      <c r="A122" s="33"/>
      <c r="B122" s="3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60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60"/>
      <c r="AE122" s="36"/>
      <c r="AG122" s="65"/>
    </row>
    <row r="123" spans="1:34">
      <c r="A123" s="40" t="s">
        <v>8</v>
      </c>
      <c r="B123" s="3" t="str">
        <f>IFERROR((VLOOKUP(A123,'GL Review'!E:G,3,FALSE)),"")</f>
        <v/>
      </c>
      <c r="C123" s="38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3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3"/>
      <c r="AD123" s="46"/>
      <c r="AF123" s="46"/>
      <c r="AH123" s="46"/>
    </row>
    <row r="124" spans="1:34">
      <c r="A124" s="54" t="s">
        <v>258</v>
      </c>
      <c r="B124" s="3">
        <f>IFERROR((VLOOKUP(A124,'GL Review'!E:G,3,FALSE)),"")</f>
        <v>21035</v>
      </c>
      <c r="D124" s="30" cm="1">
        <f t="array" ref="D124">(
SUM(('Export (QBO)'!$G$2:$G$2483&gt;=Budget!D$1)*('Export (QBO)'!$G$2:$G$2483&lt;=((EOMONTH(Budget!D$1,0))))*('Export (QBO)'!$J$2:$J$2483=$A124)*('Export (QBO)'!$I$2:$I$2483))
)</f>
        <v>0</v>
      </c>
      <c r="E124" s="30" cm="1">
        <f t="array" ref="E124">(
SUM(('Export (QBO)'!$G$2:$G$2483&gt;=Budget!E$1)*('Export (QBO)'!$G$2:$G$2483&lt;=((EOMONTH(Budget!E$1,0))))*('Export (QBO)'!$J$2:$J$2483=$A124)*('Export (QBO)'!$I$2:$I$2483))
)</f>
        <v>0</v>
      </c>
      <c r="F124" s="30" cm="1">
        <f t="array" ref="F124">(
SUM(('Export (QBO)'!$G$2:$G$2483&gt;=Budget!F$1)*('Export (QBO)'!$G$2:$G$2483&lt;=((EOMONTH(Budget!F$1,0))))*('Export (QBO)'!$J$2:$J$2483=$A124)*('Export (QBO)'!$I$2:$I$2483))
)</f>
        <v>0</v>
      </c>
      <c r="G124" s="30" cm="1">
        <f t="array" ref="G124">(
SUM(('Export (QBO)'!$G$2:$G$2483&gt;=Budget!G$1)*('Export (QBO)'!$G$2:$G$2483&lt;=((EOMONTH(Budget!G$1,0))))*('Export (QBO)'!$J$2:$J$2483=$A124)*('Export (QBO)'!$I$2:$I$2483))
)</f>
        <v>0</v>
      </c>
      <c r="H124" s="30" cm="1">
        <f t="array" ref="H124">(
SUM(('Export (QBO)'!$G$2:$G$2483&gt;=Budget!H$1)*('Export (QBO)'!$G$2:$G$2483&lt;=((EOMONTH(Budget!H$1,0))))*('Export (QBO)'!$J$2:$J$2483=$A124)*('Export (QBO)'!$I$2:$I$2483))
)</f>
        <v>0</v>
      </c>
      <c r="I124" s="30" cm="1">
        <f t="array" ref="I124">(
SUM(('Export (QBO)'!$G$2:$G$2483&gt;=Budget!I$1)*('Export (QBO)'!$G$2:$G$2483&lt;=((EOMONTH(Budget!I$1,0))))*('Export (QBO)'!$J$2:$J$2483=$A124)*('Export (QBO)'!$I$2:$I$2483))
)</f>
        <v>0</v>
      </c>
      <c r="J124" s="30" cm="1">
        <f t="array" ref="J124">(
SUM(('Export (QBO)'!$G$2:$G$2483&gt;=Budget!J$1)*('Export (QBO)'!$G$2:$G$2483&lt;=((EOMONTH(Budget!J$1,0))))*('Export (QBO)'!$J$2:$J$2483=$A124)*('Export (QBO)'!$I$2:$I$2483))
)</f>
        <v>0</v>
      </c>
      <c r="K124" s="30" cm="1">
        <f t="array" ref="K124">(
SUM(('Export (QBO)'!$G$2:$G$2483&gt;=Budget!K$1)*('Export (QBO)'!$G$2:$G$2483&lt;=((EOMONTH(Budget!K$1,0))))*('Export (QBO)'!$J$2:$J$2483=$A124)*('Export (QBO)'!$I$2:$I$2483))
)</f>
        <v>0</v>
      </c>
      <c r="L124" s="30" cm="1">
        <f t="array" ref="L124">(
SUM(('Export (QBO)'!$G$2:$G$2483&gt;=Budget!L$1)*('Export (QBO)'!$G$2:$G$2483&lt;=((EOMONTH(Budget!L$1,0))))*('Export (QBO)'!$J$2:$J$2483=$A124)*('Export (QBO)'!$I$2:$I$2483))
)</f>
        <v>0</v>
      </c>
      <c r="M124" s="30" cm="1">
        <f t="array" ref="M124">(
SUM(('Export (QBO)'!$G$2:$G$2483&gt;=Budget!M$1)*('Export (QBO)'!$G$2:$G$2483&lt;=((EOMONTH(Budget!M$1,0))))*('Export (QBO)'!$J$2:$J$2483=$A124)*('Export (QBO)'!$I$2:$I$2483))
)</f>
        <v>0</v>
      </c>
      <c r="N124" s="30" cm="1">
        <f t="array" ref="N124">(
SUM(('Export (QBO)'!$G$2:$G$2483&gt;=Budget!N$1)*('Export (QBO)'!$G$2:$G$2483&lt;=((EOMONTH(Budget!N$1,0))))*('Export (QBO)'!$J$2:$J$2483=$A124)*('Export (QBO)'!$I$2:$I$2483))
)</f>
        <v>0</v>
      </c>
      <c r="O124" s="30" cm="1">
        <f t="array" ref="O124">(
SUM(('Export (QBO)'!$G$2:$G$2483&gt;=Budget!O$1)*('Export (QBO)'!$G$2:$G$2483&lt;=((EOMONTH(Budget!O$1,0))))*('Export (QBO)'!$J$2:$J$2483=$A124)*('Export (QBO)'!$I$2:$I$2483))
)</f>
        <v>0</v>
      </c>
      <c r="P124" s="31">
        <f t="shared" ref="P124:P133" si="30">SUM(D124:O124)</f>
        <v>0</v>
      </c>
      <c r="Q124" s="30" cm="1">
        <f t="array" ref="Q124">(
SUM(('Export (QBO)'!$G$2:$G$2483&gt;=Budget!Q$1)*('Export (QBO)'!$G$2:$G$2483&lt;=((EOMONTH(Budget!Q$1,0))))*('Export (QBO)'!$J$2:$J$2483=$A124)*('Export (QBO)'!$I$2:$I$2483))
)</f>
        <v>0</v>
      </c>
      <c r="R124" s="30" cm="1">
        <f t="array" ref="R124">(
SUM(('Export (QBO)'!$G$2:$G$2483&gt;=Budget!R$1)*('Export (QBO)'!$G$2:$G$2483&lt;=((EOMONTH(Budget!R$1,0))))*('Export (QBO)'!$J$2:$J$2483=$A124)*('Export (QBO)'!$I$2:$I$2483))
)</f>
        <v>0</v>
      </c>
      <c r="S124" s="30" cm="1">
        <f t="array" ref="S124">(
SUM(('Export (QBO)'!$G$2:$G$2483&gt;=Budget!S$1)*('Export (QBO)'!$G$2:$G$2483&lt;=((EOMONTH(Budget!S$1,0))))*('Export (QBO)'!$J$2:$J$2483=$A124)*('Export (QBO)'!$I$2:$I$2483))
)</f>
        <v>0</v>
      </c>
      <c r="T124" s="30" cm="1">
        <f t="array" ref="T124">(
SUM(('Export (QBO)'!$G$2:$G$2483&gt;=Budget!T$1)*('Export (QBO)'!$G$2:$G$2483&lt;=((EOMONTH(Budget!T$1,0))))*('Export (QBO)'!$J$2:$J$2483=$A124)*('Export (QBO)'!$I$2:$I$2483))
)</f>
        <v>0</v>
      </c>
      <c r="U124" s="30" cm="1">
        <f t="array" ref="U124">(
SUM(('Export (QBO)'!$G$2:$G$2483&gt;=Budget!U$1)*('Export (QBO)'!$G$2:$G$2483&lt;=((EOMONTH(Budget!U$1,0))))*('Export (QBO)'!$J$2:$J$2483=$A124)*('Export (QBO)'!$I$2:$I$2483))
)</f>
        <v>0</v>
      </c>
      <c r="V124" s="30" cm="1">
        <f t="array" ref="V124">(
SUM(('Export (QBO)'!$G$2:$G$2483&gt;=Budget!V$1)*('Export (QBO)'!$G$2:$G$2483&lt;=((EOMONTH(Budget!V$1,0))))*('Export (QBO)'!$J$2:$J$2483=$A124)*('Export (QBO)'!$I$2:$I$2483))
)</f>
        <v>0</v>
      </c>
      <c r="W124" s="30" cm="1">
        <f t="array" ref="W124">(
SUM(('Export (QBO)'!$G$2:$G$2483&gt;=Budget!W$1)*('Export (QBO)'!$G$2:$G$2483&lt;=((EOMONTH(Budget!W$1,0))))*('Export (QBO)'!$J$2:$J$2483=$A124)*('Export (QBO)'!$I$2:$I$2483))
)</f>
        <v>0</v>
      </c>
      <c r="X124" s="30" cm="1">
        <f t="array" ref="X124">(
SUM(('Export (QBO)'!$G$2:$G$2483&gt;=Budget!X$1)*('Export (QBO)'!$G$2:$G$2483&lt;=((EOMONTH(Budget!X$1,0))))*('Export (QBO)'!$J$2:$J$2483=$A124)*('Export (QBO)'!$I$2:$I$2483))
)</f>
        <v>0</v>
      </c>
      <c r="Y124" s="30" cm="1">
        <f t="array" ref="Y124">(
SUM(('Export (QBO)'!$G$2:$G$2483&gt;=Budget!Y$1)*('Export (QBO)'!$G$2:$G$2483&lt;=((EOMONTH(Budget!Y$1,0))))*('Export (QBO)'!$J$2:$J$2483=$A124)*('Export (QBO)'!$I$2:$I$2483))
)</f>
        <v>0</v>
      </c>
      <c r="Z124" s="30" cm="1">
        <f t="array" ref="Z124">(
SUM(('Export (QBO)'!$G$2:$G$2483&gt;=Budget!Z$1)*('Export (QBO)'!$G$2:$G$2483&lt;=((EOMONTH(Budget!Z$1,0))))*('Export (QBO)'!$J$2:$J$2483=$A124)*('Export (QBO)'!$I$2:$I$2483))
)</f>
        <v>0</v>
      </c>
      <c r="AA124" s="30" cm="1">
        <f t="array" ref="AA124">(
SUM(('Export (QBO)'!$G$2:$G$2483&gt;=Budget!AA$1)*('Export (QBO)'!$G$2:$G$2483&lt;=((EOMONTH(Budget!AA$1,0))))*('Export (QBO)'!$J$2:$J$2483=$A124)*('Export (QBO)'!$I$2:$I$2483))
)</f>
        <v>0</v>
      </c>
      <c r="AB124" s="30" cm="1">
        <f t="array" ref="AB124">(
SUM(('Export (QBO)'!$G$2:$G$2483&gt;=Budget!AB$1)*('Export (QBO)'!$G$2:$G$2483&lt;=((EOMONTH(Budget!AB$1,0))))*('Export (QBO)'!$J$2:$J$2483=$A124)*('Export (QBO)'!$I$2:$I$2483))
)</f>
        <v>0</v>
      </c>
      <c r="AC124" s="31">
        <f t="shared" ref="AC124:AC133" si="31">SUM(Q124:AB124)</f>
        <v>0</v>
      </c>
    </row>
    <row r="125" spans="1:34">
      <c r="A125" s="54" t="s">
        <v>332</v>
      </c>
      <c r="B125" s="3">
        <f>IFERROR((VLOOKUP(A125,'GL Review'!E:G,3,FALSE)),"")</f>
        <v>5430</v>
      </c>
      <c r="D125" s="30" cm="1">
        <f t="array" ref="D125">(
SUM(('Export (QBO)'!$G$2:$G$2483&gt;=Budget!D$1)*('Export (QBO)'!$G$2:$G$2483&lt;=((EOMONTH(Budget!D$1,0))))*('Export (QBO)'!$J$2:$J$2483=$A125)*('Export (QBO)'!$I$2:$I$2483))
)</f>
        <v>0</v>
      </c>
      <c r="E125" s="30" cm="1">
        <f t="array" ref="E125">(
SUM(('Export (QBO)'!$G$2:$G$2483&gt;=Budget!E$1)*('Export (QBO)'!$G$2:$G$2483&lt;=((EOMONTH(Budget!E$1,0))))*('Export (QBO)'!$J$2:$J$2483=$A125)*('Export (QBO)'!$I$2:$I$2483))
)</f>
        <v>0</v>
      </c>
      <c r="F125" s="30" cm="1">
        <f t="array" ref="F125">(
SUM(('Export (QBO)'!$G$2:$G$2483&gt;=Budget!F$1)*('Export (QBO)'!$G$2:$G$2483&lt;=((EOMONTH(Budget!F$1,0))))*('Export (QBO)'!$J$2:$J$2483=$A125)*('Export (QBO)'!$I$2:$I$2483))
)</f>
        <v>0</v>
      </c>
      <c r="G125" s="30" cm="1">
        <f t="array" ref="G125">(
SUM(('Export (QBO)'!$G$2:$G$2483&gt;=Budget!G$1)*('Export (QBO)'!$G$2:$G$2483&lt;=((EOMONTH(Budget!G$1,0))))*('Export (QBO)'!$J$2:$J$2483=$A125)*('Export (QBO)'!$I$2:$I$2483))
)</f>
        <v>0</v>
      </c>
      <c r="H125" s="30" cm="1">
        <f t="array" ref="H125">(
SUM(('Export (QBO)'!$G$2:$G$2483&gt;=Budget!H$1)*('Export (QBO)'!$G$2:$G$2483&lt;=((EOMONTH(Budget!H$1,0))))*('Export (QBO)'!$J$2:$J$2483=$A125)*('Export (QBO)'!$I$2:$I$2483))
)</f>
        <v>0</v>
      </c>
      <c r="I125" s="30" cm="1">
        <f t="array" ref="I125">(
SUM(('Export (QBO)'!$G$2:$G$2483&gt;=Budget!I$1)*('Export (QBO)'!$G$2:$G$2483&lt;=((EOMONTH(Budget!I$1,0))))*('Export (QBO)'!$J$2:$J$2483=$A125)*('Export (QBO)'!$I$2:$I$2483))
)</f>
        <v>0</v>
      </c>
      <c r="J125" s="30" cm="1">
        <f t="array" ref="J125">(
SUM(('Export (QBO)'!$G$2:$G$2483&gt;=Budget!J$1)*('Export (QBO)'!$G$2:$G$2483&lt;=((EOMONTH(Budget!J$1,0))))*('Export (QBO)'!$J$2:$J$2483=$A125)*('Export (QBO)'!$I$2:$I$2483))
)</f>
        <v>0</v>
      </c>
      <c r="K125" s="30" cm="1">
        <f t="array" ref="K125">(
SUM(('Export (QBO)'!$G$2:$G$2483&gt;=Budget!K$1)*('Export (QBO)'!$G$2:$G$2483&lt;=((EOMONTH(Budget!K$1,0))))*('Export (QBO)'!$J$2:$J$2483=$A125)*('Export (QBO)'!$I$2:$I$2483))
)</f>
        <v>0</v>
      </c>
      <c r="L125" s="30" cm="1">
        <f t="array" ref="L125">(
SUM(('Export (QBO)'!$G$2:$G$2483&gt;=Budget!L$1)*('Export (QBO)'!$G$2:$G$2483&lt;=((EOMONTH(Budget!L$1,0))))*('Export (QBO)'!$J$2:$J$2483=$A125)*('Export (QBO)'!$I$2:$I$2483))
)</f>
        <v>0</v>
      </c>
      <c r="M125" s="30" cm="1">
        <f t="array" ref="M125">(
SUM(('Export (QBO)'!$G$2:$G$2483&gt;=Budget!M$1)*('Export (QBO)'!$G$2:$G$2483&lt;=((EOMONTH(Budget!M$1,0))))*('Export (QBO)'!$J$2:$J$2483=$A125)*('Export (QBO)'!$I$2:$I$2483))
)</f>
        <v>0</v>
      </c>
      <c r="N125" s="30" cm="1">
        <f t="array" ref="N125">(
SUM(('Export (QBO)'!$G$2:$G$2483&gt;=Budget!N$1)*('Export (QBO)'!$G$2:$G$2483&lt;=((EOMONTH(Budget!N$1,0))))*('Export (QBO)'!$J$2:$J$2483=$A125)*('Export (QBO)'!$I$2:$I$2483))
)</f>
        <v>0</v>
      </c>
      <c r="O125" s="30" cm="1">
        <f t="array" ref="O125">(
SUM(('Export (QBO)'!$G$2:$G$2483&gt;=Budget!O$1)*('Export (QBO)'!$G$2:$G$2483&lt;=((EOMONTH(Budget!O$1,0))))*('Export (QBO)'!$J$2:$J$2483=$A125)*('Export (QBO)'!$I$2:$I$2483))
)</f>
        <v>0</v>
      </c>
      <c r="P125" s="31">
        <f t="shared" si="30"/>
        <v>0</v>
      </c>
      <c r="Q125" s="30" cm="1">
        <f t="array" ref="Q125">(
SUM(('Export (QBO)'!$G$2:$G$2483&gt;=Budget!Q$1)*('Export (QBO)'!$G$2:$G$2483&lt;=((EOMONTH(Budget!Q$1,0))))*('Export (QBO)'!$J$2:$J$2483=$A125)*('Export (QBO)'!$I$2:$I$2483))
)</f>
        <v>0</v>
      </c>
      <c r="R125" s="30" cm="1">
        <f t="array" ref="R125">(
SUM(('Export (QBO)'!$G$2:$G$2483&gt;=Budget!R$1)*('Export (QBO)'!$G$2:$G$2483&lt;=((EOMONTH(Budget!R$1,0))))*('Export (QBO)'!$J$2:$J$2483=$A125)*('Export (QBO)'!$I$2:$I$2483))
)</f>
        <v>0</v>
      </c>
      <c r="S125" s="30" cm="1">
        <f t="array" ref="S125">(
SUM(('Export (QBO)'!$G$2:$G$2483&gt;=Budget!S$1)*('Export (QBO)'!$G$2:$G$2483&lt;=((EOMONTH(Budget!S$1,0))))*('Export (QBO)'!$J$2:$J$2483=$A125)*('Export (QBO)'!$I$2:$I$2483))
)</f>
        <v>0</v>
      </c>
      <c r="T125" s="30" cm="1">
        <f t="array" ref="T125">(
SUM(('Export (QBO)'!$G$2:$G$2483&gt;=Budget!T$1)*('Export (QBO)'!$G$2:$G$2483&lt;=((EOMONTH(Budget!T$1,0))))*('Export (QBO)'!$J$2:$J$2483=$A125)*('Export (QBO)'!$I$2:$I$2483))
)</f>
        <v>0</v>
      </c>
      <c r="U125" s="30" cm="1">
        <f t="array" ref="U125">(
SUM(('Export (QBO)'!$G$2:$G$2483&gt;=Budget!U$1)*('Export (QBO)'!$G$2:$G$2483&lt;=((EOMONTH(Budget!U$1,0))))*('Export (QBO)'!$J$2:$J$2483=$A125)*('Export (QBO)'!$I$2:$I$2483))
)</f>
        <v>0</v>
      </c>
      <c r="V125" s="30" cm="1">
        <f t="array" ref="V125">(
SUM(('Export (QBO)'!$G$2:$G$2483&gt;=Budget!V$1)*('Export (QBO)'!$G$2:$G$2483&lt;=((EOMONTH(Budget!V$1,0))))*('Export (QBO)'!$J$2:$J$2483=$A125)*('Export (QBO)'!$I$2:$I$2483))
)</f>
        <v>0</v>
      </c>
      <c r="W125" s="30" cm="1">
        <f t="array" ref="W125">(
SUM(('Export (QBO)'!$G$2:$G$2483&gt;=Budget!W$1)*('Export (QBO)'!$G$2:$G$2483&lt;=((EOMONTH(Budget!W$1,0))))*('Export (QBO)'!$J$2:$J$2483=$A125)*('Export (QBO)'!$I$2:$I$2483))
)</f>
        <v>0</v>
      </c>
      <c r="X125" s="30" cm="1">
        <f t="array" ref="X125">(
SUM(('Export (QBO)'!$G$2:$G$2483&gt;=Budget!X$1)*('Export (QBO)'!$G$2:$G$2483&lt;=((EOMONTH(Budget!X$1,0))))*('Export (QBO)'!$J$2:$J$2483=$A125)*('Export (QBO)'!$I$2:$I$2483))
)</f>
        <v>0</v>
      </c>
      <c r="Y125" s="30" cm="1">
        <f t="array" ref="Y125">(
SUM(('Export (QBO)'!$G$2:$G$2483&gt;=Budget!Y$1)*('Export (QBO)'!$G$2:$G$2483&lt;=((EOMONTH(Budget!Y$1,0))))*('Export (QBO)'!$J$2:$J$2483=$A125)*('Export (QBO)'!$I$2:$I$2483))
)</f>
        <v>0</v>
      </c>
      <c r="Z125" s="30" cm="1">
        <f t="array" ref="Z125">(
SUM(('Export (QBO)'!$G$2:$G$2483&gt;=Budget!Z$1)*('Export (QBO)'!$G$2:$G$2483&lt;=((EOMONTH(Budget!Z$1,0))))*('Export (QBO)'!$J$2:$J$2483=$A125)*('Export (QBO)'!$I$2:$I$2483))
)</f>
        <v>0</v>
      </c>
      <c r="AA125" s="30" cm="1">
        <f t="array" ref="AA125">(
SUM(('Export (QBO)'!$G$2:$G$2483&gt;=Budget!AA$1)*('Export (QBO)'!$G$2:$G$2483&lt;=((EOMONTH(Budget!AA$1,0))))*('Export (QBO)'!$J$2:$J$2483=$A125)*('Export (QBO)'!$I$2:$I$2483))
)</f>
        <v>0</v>
      </c>
      <c r="AB125" s="30" cm="1">
        <f t="array" ref="AB125">(
SUM(('Export (QBO)'!$G$2:$G$2483&gt;=Budget!AB$1)*('Export (QBO)'!$G$2:$G$2483&lt;=((EOMONTH(Budget!AB$1,0))))*('Export (QBO)'!$J$2:$J$2483=$A125)*('Export (QBO)'!$I$2:$I$2483))
)</f>
        <v>0</v>
      </c>
      <c r="AC125" s="31">
        <f t="shared" si="31"/>
        <v>0</v>
      </c>
    </row>
    <row r="126" spans="1:34">
      <c r="A126" s="54" t="s">
        <v>385</v>
      </c>
      <c r="B126" s="3" t="str">
        <f>IFERROR((VLOOKUP(A126,'GL Review'!E:G,3,FALSE)),"")</f>
        <v/>
      </c>
      <c r="D126" s="30" cm="1">
        <f t="array" ref="D126">(
SUM(('Export (QBO)'!$G$2:$G$2483&gt;=Budget!D$1)*('Export (QBO)'!$G$2:$G$2483&lt;=((EOMONTH(Budget!D$1,0))))*('Export (QBO)'!$J$2:$J$2483=$A126)*('Export (QBO)'!$I$2:$I$2483))
)</f>
        <v>0</v>
      </c>
      <c r="E126" s="30" cm="1">
        <f t="array" ref="E126">(
SUM(('Export (QBO)'!$G$2:$G$2483&gt;=Budget!E$1)*('Export (QBO)'!$G$2:$G$2483&lt;=((EOMONTH(Budget!E$1,0))))*('Export (QBO)'!$J$2:$J$2483=$A126)*('Export (QBO)'!$I$2:$I$2483))
)</f>
        <v>0</v>
      </c>
      <c r="F126" s="30" cm="1">
        <f t="array" ref="F126">(
SUM(('Export (QBO)'!$G$2:$G$2483&gt;=Budget!F$1)*('Export (QBO)'!$G$2:$G$2483&lt;=((EOMONTH(Budget!F$1,0))))*('Export (QBO)'!$J$2:$J$2483=$A126)*('Export (QBO)'!$I$2:$I$2483))
)</f>
        <v>0</v>
      </c>
      <c r="G126" s="30" cm="1">
        <f t="array" ref="G126">(
SUM(('Export (QBO)'!$G$2:$G$2483&gt;=Budget!G$1)*('Export (QBO)'!$G$2:$G$2483&lt;=((EOMONTH(Budget!G$1,0))))*('Export (QBO)'!$J$2:$J$2483=$A126)*('Export (QBO)'!$I$2:$I$2483))
)</f>
        <v>0</v>
      </c>
      <c r="H126" s="30" cm="1">
        <f t="array" ref="H126">(
SUM(('Export (QBO)'!$G$2:$G$2483&gt;=Budget!H$1)*('Export (QBO)'!$G$2:$G$2483&lt;=((EOMONTH(Budget!H$1,0))))*('Export (QBO)'!$J$2:$J$2483=$A126)*('Export (QBO)'!$I$2:$I$2483))
)</f>
        <v>0</v>
      </c>
      <c r="I126" s="30" cm="1">
        <f t="array" ref="I126">(
SUM(('Export (QBO)'!$G$2:$G$2483&gt;=Budget!I$1)*('Export (QBO)'!$G$2:$G$2483&lt;=((EOMONTH(Budget!I$1,0))))*('Export (QBO)'!$J$2:$J$2483=$A126)*('Export (QBO)'!$I$2:$I$2483))
)</f>
        <v>0</v>
      </c>
      <c r="J126" s="30" cm="1">
        <f t="array" ref="J126">(
SUM(('Export (QBO)'!$G$2:$G$2483&gt;=Budget!J$1)*('Export (QBO)'!$G$2:$G$2483&lt;=((EOMONTH(Budget!J$1,0))))*('Export (QBO)'!$J$2:$J$2483=$A126)*('Export (QBO)'!$I$2:$I$2483))
)</f>
        <v>0</v>
      </c>
      <c r="K126" s="30" cm="1">
        <f t="array" ref="K126">(
SUM(('Export (QBO)'!$G$2:$G$2483&gt;=Budget!K$1)*('Export (QBO)'!$G$2:$G$2483&lt;=((EOMONTH(Budget!K$1,0))))*('Export (QBO)'!$J$2:$J$2483=$A126)*('Export (QBO)'!$I$2:$I$2483))
)</f>
        <v>0</v>
      </c>
      <c r="L126" s="30" cm="1">
        <f t="array" ref="L126">(
SUM(('Export (QBO)'!$G$2:$G$2483&gt;=Budget!L$1)*('Export (QBO)'!$G$2:$G$2483&lt;=((EOMONTH(Budget!L$1,0))))*('Export (QBO)'!$J$2:$J$2483=$A126)*('Export (QBO)'!$I$2:$I$2483))
)</f>
        <v>0</v>
      </c>
      <c r="M126" s="30" cm="1">
        <f t="array" ref="M126">(
SUM(('Export (QBO)'!$G$2:$G$2483&gt;=Budget!M$1)*('Export (QBO)'!$G$2:$G$2483&lt;=((EOMONTH(Budget!M$1,0))))*('Export (QBO)'!$J$2:$J$2483=$A126)*('Export (QBO)'!$I$2:$I$2483))
)</f>
        <v>0</v>
      </c>
      <c r="N126" s="30" cm="1">
        <f t="array" ref="N126">(
SUM(('Export (QBO)'!$G$2:$G$2483&gt;=Budget!N$1)*('Export (QBO)'!$G$2:$G$2483&lt;=((EOMONTH(Budget!N$1,0))))*('Export (QBO)'!$J$2:$J$2483=$A126)*('Export (QBO)'!$I$2:$I$2483))
)</f>
        <v>0</v>
      </c>
      <c r="O126" s="30" cm="1">
        <f t="array" ref="O126">(
SUM(('Export (QBO)'!$G$2:$G$2483&gt;=Budget!O$1)*('Export (QBO)'!$G$2:$G$2483&lt;=((EOMONTH(Budget!O$1,0))))*('Export (QBO)'!$J$2:$J$2483=$A126)*('Export (QBO)'!$I$2:$I$2483))
)</f>
        <v>0</v>
      </c>
      <c r="P126" s="31">
        <f t="shared" si="30"/>
        <v>0</v>
      </c>
      <c r="Q126" s="30" cm="1">
        <f t="array" ref="Q126">(
SUM(('Export (QBO)'!$G$2:$G$2483&gt;=Budget!Q$1)*('Export (QBO)'!$G$2:$G$2483&lt;=((EOMONTH(Budget!Q$1,0))))*('Export (QBO)'!$J$2:$J$2483=$A126)*('Export (QBO)'!$I$2:$I$2483))
)</f>
        <v>0</v>
      </c>
      <c r="R126" s="30" cm="1">
        <f t="array" ref="R126">(
SUM(('Export (QBO)'!$G$2:$G$2483&gt;=Budget!R$1)*('Export (QBO)'!$G$2:$G$2483&lt;=((EOMONTH(Budget!R$1,0))))*('Export (QBO)'!$J$2:$J$2483=$A126)*('Export (QBO)'!$I$2:$I$2483))
)</f>
        <v>0</v>
      </c>
      <c r="S126" s="30" cm="1">
        <f t="array" ref="S126">(
SUM(('Export (QBO)'!$G$2:$G$2483&gt;=Budget!S$1)*('Export (QBO)'!$G$2:$G$2483&lt;=((EOMONTH(Budget!S$1,0))))*('Export (QBO)'!$J$2:$J$2483=$A126)*('Export (QBO)'!$I$2:$I$2483))
)</f>
        <v>0</v>
      </c>
      <c r="T126" s="30" cm="1">
        <f t="array" ref="T126">(
SUM(('Export (QBO)'!$G$2:$G$2483&gt;=Budget!T$1)*('Export (QBO)'!$G$2:$G$2483&lt;=((EOMONTH(Budget!T$1,0))))*('Export (QBO)'!$J$2:$J$2483=$A126)*('Export (QBO)'!$I$2:$I$2483))
)</f>
        <v>0</v>
      </c>
      <c r="U126" s="30" cm="1">
        <f t="array" ref="U126">(
SUM(('Export (QBO)'!$G$2:$G$2483&gt;=Budget!U$1)*('Export (QBO)'!$G$2:$G$2483&lt;=((EOMONTH(Budget!U$1,0))))*('Export (QBO)'!$J$2:$J$2483=$A126)*('Export (QBO)'!$I$2:$I$2483))
)</f>
        <v>0</v>
      </c>
      <c r="V126" s="30" cm="1">
        <f t="array" ref="V126">(
SUM(('Export (QBO)'!$G$2:$G$2483&gt;=Budget!V$1)*('Export (QBO)'!$G$2:$G$2483&lt;=((EOMONTH(Budget!V$1,0))))*('Export (QBO)'!$J$2:$J$2483=$A126)*('Export (QBO)'!$I$2:$I$2483))
)</f>
        <v>0</v>
      </c>
      <c r="W126" s="30" cm="1">
        <f t="array" ref="W126">(
SUM(('Export (QBO)'!$G$2:$G$2483&gt;=Budget!W$1)*('Export (QBO)'!$G$2:$G$2483&lt;=((EOMONTH(Budget!W$1,0))))*('Export (QBO)'!$J$2:$J$2483=$A126)*('Export (QBO)'!$I$2:$I$2483))
)</f>
        <v>0</v>
      </c>
      <c r="X126" s="30" cm="1">
        <f t="array" ref="X126">(
SUM(('Export (QBO)'!$G$2:$G$2483&gt;=Budget!X$1)*('Export (QBO)'!$G$2:$G$2483&lt;=((EOMONTH(Budget!X$1,0))))*('Export (QBO)'!$J$2:$J$2483=$A126)*('Export (QBO)'!$I$2:$I$2483))
)</f>
        <v>0</v>
      </c>
      <c r="Y126" s="30" cm="1">
        <f t="array" ref="Y126">(
SUM(('Export (QBO)'!$G$2:$G$2483&gt;=Budget!Y$1)*('Export (QBO)'!$G$2:$G$2483&lt;=((EOMONTH(Budget!Y$1,0))))*('Export (QBO)'!$J$2:$J$2483=$A126)*('Export (QBO)'!$I$2:$I$2483))
)</f>
        <v>0</v>
      </c>
      <c r="Z126" s="30" cm="1">
        <f t="array" ref="Z126">(
SUM(('Export (QBO)'!$G$2:$G$2483&gt;=Budget!Z$1)*('Export (QBO)'!$G$2:$G$2483&lt;=((EOMONTH(Budget!Z$1,0))))*('Export (QBO)'!$J$2:$J$2483=$A126)*('Export (QBO)'!$I$2:$I$2483))
)</f>
        <v>0</v>
      </c>
      <c r="AA126" s="30" cm="1">
        <f t="array" ref="AA126">(
SUM(('Export (QBO)'!$G$2:$G$2483&gt;=Budget!AA$1)*('Export (QBO)'!$G$2:$G$2483&lt;=((EOMONTH(Budget!AA$1,0))))*('Export (QBO)'!$J$2:$J$2483=$A126)*('Export (QBO)'!$I$2:$I$2483))
)</f>
        <v>0</v>
      </c>
      <c r="AB126" s="30" cm="1">
        <f t="array" ref="AB126">(
SUM(('Export (QBO)'!$G$2:$G$2483&gt;=Budget!AB$1)*('Export (QBO)'!$G$2:$G$2483&lt;=((EOMONTH(Budget!AB$1,0))))*('Export (QBO)'!$J$2:$J$2483=$A126)*('Export (QBO)'!$I$2:$I$2483))
)</f>
        <v>0</v>
      </c>
      <c r="AC126" s="31">
        <f t="shared" si="31"/>
        <v>0</v>
      </c>
    </row>
    <row r="127" spans="1:34">
      <c r="A127" s="41" t="s">
        <v>387</v>
      </c>
      <c r="B127" s="3" t="str">
        <f>IFERROR((VLOOKUP(A127,'GL Review'!E:G,3,FALSE)),"")</f>
        <v/>
      </c>
      <c r="C127" s="38"/>
      <c r="D127" s="44" cm="1">
        <f t="array" ref="D127">(
SUM(('Export (QBO)'!$G$2:$G$2483&gt;=Budget!D$1)*('Export (QBO)'!$G$2:$G$2483&lt;=((EOMONTH(Budget!D$1,0))))*('Export (QBO)'!$J$2:$J$2483=$A127)*('Export (QBO)'!$I$2:$I$2483))
)</f>
        <v>0</v>
      </c>
      <c r="E127" s="44" cm="1">
        <f t="array" ref="E127">(
SUM(('Export (QBO)'!$G$2:$G$2483&gt;=Budget!E$1)*('Export (QBO)'!$G$2:$G$2483&lt;=((EOMONTH(Budget!E$1,0))))*('Export (QBO)'!$J$2:$J$2483=$A127)*('Export (QBO)'!$I$2:$I$2483))
)</f>
        <v>0</v>
      </c>
      <c r="F127" s="44" cm="1">
        <f t="array" ref="F127">(
SUM(('Export (QBO)'!$G$2:$G$2483&gt;=Budget!F$1)*('Export (QBO)'!$G$2:$G$2483&lt;=((EOMONTH(Budget!F$1,0))))*('Export (QBO)'!$J$2:$J$2483=$A127)*('Export (QBO)'!$I$2:$I$2483))
)</f>
        <v>0</v>
      </c>
      <c r="G127" s="44" cm="1">
        <f t="array" ref="G127">(
SUM(('Export (QBO)'!$G$2:$G$2483&gt;=Budget!G$1)*('Export (QBO)'!$G$2:$G$2483&lt;=((EOMONTH(Budget!G$1,0))))*('Export (QBO)'!$J$2:$J$2483=$A127)*('Export (QBO)'!$I$2:$I$2483))
)</f>
        <v>0</v>
      </c>
      <c r="H127" s="44" cm="1">
        <f t="array" ref="H127">(
SUM(('Export (QBO)'!$G$2:$G$2483&gt;=Budget!H$1)*('Export (QBO)'!$G$2:$G$2483&lt;=((EOMONTH(Budget!H$1,0))))*('Export (QBO)'!$J$2:$J$2483=$A127)*('Export (QBO)'!$I$2:$I$2483))
)</f>
        <v>0</v>
      </c>
      <c r="I127" s="44" cm="1">
        <f t="array" ref="I127">(
SUM(('Export (QBO)'!$G$2:$G$2483&gt;=Budget!I$1)*('Export (QBO)'!$G$2:$G$2483&lt;=((EOMONTH(Budget!I$1,0))))*('Export (QBO)'!$J$2:$J$2483=$A127)*('Export (QBO)'!$I$2:$I$2483))
)</f>
        <v>0</v>
      </c>
      <c r="J127" s="44" cm="1">
        <f t="array" ref="J127">(
SUM(('Export (QBO)'!$G$2:$G$2483&gt;=Budget!J$1)*('Export (QBO)'!$G$2:$G$2483&lt;=((EOMONTH(Budget!J$1,0))))*('Export (QBO)'!$J$2:$J$2483=$A127)*('Export (QBO)'!$I$2:$I$2483))
)</f>
        <v>0</v>
      </c>
      <c r="K127" s="44" cm="1">
        <f t="array" ref="K127">(
SUM(('Export (QBO)'!$G$2:$G$2483&gt;=Budget!K$1)*('Export (QBO)'!$G$2:$G$2483&lt;=((EOMONTH(Budget!K$1,0))))*('Export (QBO)'!$J$2:$J$2483=$A127)*('Export (QBO)'!$I$2:$I$2483))
)</f>
        <v>0</v>
      </c>
      <c r="L127" s="44" cm="1">
        <f t="array" ref="L127">(
SUM(('Export (QBO)'!$G$2:$G$2483&gt;=Budget!L$1)*('Export (QBO)'!$G$2:$G$2483&lt;=((EOMONTH(Budget!L$1,0))))*('Export (QBO)'!$J$2:$J$2483=$A127)*('Export (QBO)'!$I$2:$I$2483))
)</f>
        <v>0</v>
      </c>
      <c r="M127" s="44" cm="1">
        <f t="array" ref="M127">(
SUM(('Export (QBO)'!$G$2:$G$2483&gt;=Budget!M$1)*('Export (QBO)'!$G$2:$G$2483&lt;=((EOMONTH(Budget!M$1,0))))*('Export (QBO)'!$J$2:$J$2483=$A127)*('Export (QBO)'!$I$2:$I$2483))
)</f>
        <v>0</v>
      </c>
      <c r="N127" s="44" cm="1">
        <f t="array" ref="N127">(
SUM(('Export (QBO)'!$G$2:$G$2483&gt;=Budget!N$1)*('Export (QBO)'!$G$2:$G$2483&lt;=((EOMONTH(Budget!N$1,0))))*('Export (QBO)'!$J$2:$J$2483=$A127)*('Export (QBO)'!$I$2:$I$2483))
)</f>
        <v>0</v>
      </c>
      <c r="O127" s="44" cm="1">
        <f t="array" ref="O127">(
SUM(('Export (QBO)'!$G$2:$G$2483&gt;=Budget!O$1)*('Export (QBO)'!$G$2:$G$2483&lt;=((EOMONTH(Budget!O$1,0))))*('Export (QBO)'!$J$2:$J$2483=$A127)*('Export (QBO)'!$I$2:$I$2483))
)</f>
        <v>0</v>
      </c>
      <c r="P127" s="43">
        <f t="shared" si="30"/>
        <v>0</v>
      </c>
      <c r="Q127" s="44" cm="1">
        <f t="array" ref="Q127">(
SUM(('Export (QBO)'!$G$2:$G$2483&gt;=Budget!Q$1)*('Export (QBO)'!$G$2:$G$2483&lt;=((EOMONTH(Budget!Q$1,0))))*('Export (QBO)'!$J$2:$J$2483=$A127)*('Export (QBO)'!$I$2:$I$2483))
)</f>
        <v>0</v>
      </c>
      <c r="R127" s="44" cm="1">
        <f t="array" ref="R127">(
SUM(('Export (QBO)'!$G$2:$G$2483&gt;=Budget!R$1)*('Export (QBO)'!$G$2:$G$2483&lt;=((EOMONTH(Budget!R$1,0))))*('Export (QBO)'!$J$2:$J$2483=$A127)*('Export (QBO)'!$I$2:$I$2483))
)</f>
        <v>0</v>
      </c>
      <c r="S127" s="44" cm="1">
        <f t="array" ref="S127">(
SUM(('Export (QBO)'!$G$2:$G$2483&gt;=Budget!S$1)*('Export (QBO)'!$G$2:$G$2483&lt;=((EOMONTH(Budget!S$1,0))))*('Export (QBO)'!$J$2:$J$2483=$A127)*('Export (QBO)'!$I$2:$I$2483))
)</f>
        <v>0</v>
      </c>
      <c r="T127" s="44" cm="1">
        <f t="array" ref="T127">(
SUM(('Export (QBO)'!$G$2:$G$2483&gt;=Budget!T$1)*('Export (QBO)'!$G$2:$G$2483&lt;=((EOMONTH(Budget!T$1,0))))*('Export (QBO)'!$J$2:$J$2483=$A127)*('Export (QBO)'!$I$2:$I$2483))
)</f>
        <v>0</v>
      </c>
      <c r="U127" s="44" cm="1">
        <f t="array" ref="U127">(
SUM(('Export (QBO)'!$G$2:$G$2483&gt;=Budget!U$1)*('Export (QBO)'!$G$2:$G$2483&lt;=((EOMONTH(Budget!U$1,0))))*('Export (QBO)'!$J$2:$J$2483=$A127)*('Export (QBO)'!$I$2:$I$2483))
)</f>
        <v>0</v>
      </c>
      <c r="V127" s="44" cm="1">
        <f t="array" ref="V127">(
SUM(('Export (QBO)'!$G$2:$G$2483&gt;=Budget!V$1)*('Export (QBO)'!$G$2:$G$2483&lt;=((EOMONTH(Budget!V$1,0))))*('Export (QBO)'!$J$2:$J$2483=$A127)*('Export (QBO)'!$I$2:$I$2483))
)</f>
        <v>0</v>
      </c>
      <c r="W127" s="44" cm="1">
        <f t="array" ref="W127">(
SUM(('Export (QBO)'!$G$2:$G$2483&gt;=Budget!W$1)*('Export (QBO)'!$G$2:$G$2483&lt;=((EOMONTH(Budget!W$1,0))))*('Export (QBO)'!$J$2:$J$2483=$A127)*('Export (QBO)'!$I$2:$I$2483))
)</f>
        <v>0</v>
      </c>
      <c r="X127" s="44" cm="1">
        <f t="array" ref="X127">(
SUM(('Export (QBO)'!$G$2:$G$2483&gt;=Budget!X$1)*('Export (QBO)'!$G$2:$G$2483&lt;=((EOMONTH(Budget!X$1,0))))*('Export (QBO)'!$J$2:$J$2483=$A127)*('Export (QBO)'!$I$2:$I$2483))
)</f>
        <v>0</v>
      </c>
      <c r="Y127" s="44" cm="1">
        <f t="array" ref="Y127">(
SUM(('Export (QBO)'!$G$2:$G$2483&gt;=Budget!Y$1)*('Export (QBO)'!$G$2:$G$2483&lt;=((EOMONTH(Budget!Y$1,0))))*('Export (QBO)'!$J$2:$J$2483=$A127)*('Export (QBO)'!$I$2:$I$2483))
)</f>
        <v>0</v>
      </c>
      <c r="Z127" s="44" cm="1">
        <f t="array" ref="Z127">(
SUM(('Export (QBO)'!$G$2:$G$2483&gt;=Budget!Z$1)*('Export (QBO)'!$G$2:$G$2483&lt;=((EOMONTH(Budget!Z$1,0))))*('Export (QBO)'!$J$2:$J$2483=$A127)*('Export (QBO)'!$I$2:$I$2483))
)</f>
        <v>0</v>
      </c>
      <c r="AA127" s="44" cm="1">
        <f t="array" ref="AA127">(
SUM(('Export (QBO)'!$G$2:$G$2483&gt;=Budget!AA$1)*('Export (QBO)'!$G$2:$G$2483&lt;=((EOMONTH(Budget!AA$1,0))))*('Export (QBO)'!$J$2:$J$2483=$A127)*('Export (QBO)'!$I$2:$I$2483))
)</f>
        <v>0</v>
      </c>
      <c r="AB127" s="44" cm="1">
        <f t="array" ref="AB127">(
SUM(('Export (QBO)'!$G$2:$G$2483&gt;=Budget!AB$1)*('Export (QBO)'!$G$2:$G$2483&lt;=((EOMONTH(Budget!AB$1,0))))*('Export (QBO)'!$J$2:$J$2483=$A127)*('Export (QBO)'!$I$2:$I$2483))
)</f>
        <v>0</v>
      </c>
      <c r="AC127" s="43">
        <f t="shared" si="31"/>
        <v>0</v>
      </c>
      <c r="AD127" s="46"/>
      <c r="AF127" s="46"/>
      <c r="AH127" s="46"/>
    </row>
    <row r="128" spans="1:34">
      <c r="A128" s="41" t="s">
        <v>388</v>
      </c>
      <c r="B128" s="3" t="str">
        <f>IFERROR((VLOOKUP(A128,'GL Review'!E:G,3,FALSE)),"")</f>
        <v/>
      </c>
      <c r="C128" s="38"/>
      <c r="D128" s="44" cm="1">
        <f t="array" ref="D128">(
SUM(('Export (QBO)'!$G$2:$G$2483&gt;=Budget!D$1)*('Export (QBO)'!$G$2:$G$2483&lt;=((EOMONTH(Budget!D$1,0))))*('Export (QBO)'!$J$2:$J$2483=$A128)*('Export (QBO)'!$I$2:$I$2483))
)</f>
        <v>0</v>
      </c>
      <c r="E128" s="44" cm="1">
        <f t="array" ref="E128">(
SUM(('Export (QBO)'!$G$2:$G$2483&gt;=Budget!E$1)*('Export (QBO)'!$G$2:$G$2483&lt;=((EOMONTH(Budget!E$1,0))))*('Export (QBO)'!$J$2:$J$2483=$A128)*('Export (QBO)'!$I$2:$I$2483))
)</f>
        <v>0</v>
      </c>
      <c r="F128" s="44" cm="1">
        <f t="array" ref="F128">(
SUM(('Export (QBO)'!$G$2:$G$2483&gt;=Budget!F$1)*('Export (QBO)'!$G$2:$G$2483&lt;=((EOMONTH(Budget!F$1,0))))*('Export (QBO)'!$J$2:$J$2483=$A128)*('Export (QBO)'!$I$2:$I$2483))
)</f>
        <v>0</v>
      </c>
      <c r="G128" s="44" cm="1">
        <f t="array" ref="G128">(
SUM(('Export (QBO)'!$G$2:$G$2483&gt;=Budget!G$1)*('Export (QBO)'!$G$2:$G$2483&lt;=((EOMONTH(Budget!G$1,0))))*('Export (QBO)'!$J$2:$J$2483=$A128)*('Export (QBO)'!$I$2:$I$2483))
)</f>
        <v>0</v>
      </c>
      <c r="H128" s="44" cm="1">
        <f t="array" ref="H128">(
SUM(('Export (QBO)'!$G$2:$G$2483&gt;=Budget!H$1)*('Export (QBO)'!$G$2:$G$2483&lt;=((EOMONTH(Budget!H$1,0))))*('Export (QBO)'!$J$2:$J$2483=$A128)*('Export (QBO)'!$I$2:$I$2483))
)</f>
        <v>0</v>
      </c>
      <c r="I128" s="44" cm="1">
        <f t="array" ref="I128">(
SUM(('Export (QBO)'!$G$2:$G$2483&gt;=Budget!I$1)*('Export (QBO)'!$G$2:$G$2483&lt;=((EOMONTH(Budget!I$1,0))))*('Export (QBO)'!$J$2:$J$2483=$A128)*('Export (QBO)'!$I$2:$I$2483))
)</f>
        <v>0</v>
      </c>
      <c r="J128" s="44" cm="1">
        <f t="array" ref="J128">(
SUM(('Export (QBO)'!$G$2:$G$2483&gt;=Budget!J$1)*('Export (QBO)'!$G$2:$G$2483&lt;=((EOMONTH(Budget!J$1,0))))*('Export (QBO)'!$J$2:$J$2483=$A128)*('Export (QBO)'!$I$2:$I$2483))
)</f>
        <v>0</v>
      </c>
      <c r="K128" s="44" cm="1">
        <f t="array" ref="K128">(
SUM(('Export (QBO)'!$G$2:$G$2483&gt;=Budget!K$1)*('Export (QBO)'!$G$2:$G$2483&lt;=((EOMONTH(Budget!K$1,0))))*('Export (QBO)'!$J$2:$J$2483=$A128)*('Export (QBO)'!$I$2:$I$2483))
)</f>
        <v>0</v>
      </c>
      <c r="L128" s="44" cm="1">
        <f t="array" ref="L128">(
SUM(('Export (QBO)'!$G$2:$G$2483&gt;=Budget!L$1)*('Export (QBO)'!$G$2:$G$2483&lt;=((EOMONTH(Budget!L$1,0))))*('Export (QBO)'!$J$2:$J$2483=$A128)*('Export (QBO)'!$I$2:$I$2483))
)</f>
        <v>0</v>
      </c>
      <c r="M128" s="44" cm="1">
        <f t="array" ref="M128">(
SUM(('Export (QBO)'!$G$2:$G$2483&gt;=Budget!M$1)*('Export (QBO)'!$G$2:$G$2483&lt;=((EOMONTH(Budget!M$1,0))))*('Export (QBO)'!$J$2:$J$2483=$A128)*('Export (QBO)'!$I$2:$I$2483))
)</f>
        <v>0</v>
      </c>
      <c r="N128" s="44" cm="1">
        <f t="array" ref="N128">(
SUM(('Export (QBO)'!$G$2:$G$2483&gt;=Budget!N$1)*('Export (QBO)'!$G$2:$G$2483&lt;=((EOMONTH(Budget!N$1,0))))*('Export (QBO)'!$J$2:$J$2483=$A128)*('Export (QBO)'!$I$2:$I$2483))
)</f>
        <v>0</v>
      </c>
      <c r="O128" s="44" cm="1">
        <f t="array" ref="O128">(
SUM(('Export (QBO)'!$G$2:$G$2483&gt;=Budget!O$1)*('Export (QBO)'!$G$2:$G$2483&lt;=((EOMONTH(Budget!O$1,0))))*('Export (QBO)'!$J$2:$J$2483=$A128)*('Export (QBO)'!$I$2:$I$2483))
)</f>
        <v>0</v>
      </c>
      <c r="P128" s="43">
        <f t="shared" si="30"/>
        <v>0</v>
      </c>
      <c r="Q128" s="44" cm="1">
        <f t="array" ref="Q128">(
SUM(('Export (QBO)'!$G$2:$G$2483&gt;=Budget!Q$1)*('Export (QBO)'!$G$2:$G$2483&lt;=((EOMONTH(Budget!Q$1,0))))*('Export (QBO)'!$J$2:$J$2483=$A128)*('Export (QBO)'!$I$2:$I$2483))
)</f>
        <v>0</v>
      </c>
      <c r="R128" s="44" cm="1">
        <f t="array" ref="R128">(
SUM(('Export (QBO)'!$G$2:$G$2483&gt;=Budget!R$1)*('Export (QBO)'!$G$2:$G$2483&lt;=((EOMONTH(Budget!R$1,0))))*('Export (QBO)'!$J$2:$J$2483=$A128)*('Export (QBO)'!$I$2:$I$2483))
)</f>
        <v>0</v>
      </c>
      <c r="S128" s="44" cm="1">
        <f t="array" ref="S128">(
SUM(('Export (QBO)'!$G$2:$G$2483&gt;=Budget!S$1)*('Export (QBO)'!$G$2:$G$2483&lt;=((EOMONTH(Budget!S$1,0))))*('Export (QBO)'!$J$2:$J$2483=$A128)*('Export (QBO)'!$I$2:$I$2483))
)</f>
        <v>0</v>
      </c>
      <c r="T128" s="44" cm="1">
        <f t="array" ref="T128">(
SUM(('Export (QBO)'!$G$2:$G$2483&gt;=Budget!T$1)*('Export (QBO)'!$G$2:$G$2483&lt;=((EOMONTH(Budget!T$1,0))))*('Export (QBO)'!$J$2:$J$2483=$A128)*('Export (QBO)'!$I$2:$I$2483))
)</f>
        <v>0</v>
      </c>
      <c r="U128" s="44" cm="1">
        <f t="array" ref="U128">(
SUM(('Export (QBO)'!$G$2:$G$2483&gt;=Budget!U$1)*('Export (QBO)'!$G$2:$G$2483&lt;=((EOMONTH(Budget!U$1,0))))*('Export (QBO)'!$J$2:$J$2483=$A128)*('Export (QBO)'!$I$2:$I$2483))
)</f>
        <v>0</v>
      </c>
      <c r="V128" s="44" cm="1">
        <f t="array" ref="V128">(
SUM(('Export (QBO)'!$G$2:$G$2483&gt;=Budget!V$1)*('Export (QBO)'!$G$2:$G$2483&lt;=((EOMONTH(Budget!V$1,0))))*('Export (QBO)'!$J$2:$J$2483=$A128)*('Export (QBO)'!$I$2:$I$2483))
)</f>
        <v>0</v>
      </c>
      <c r="W128" s="44" cm="1">
        <f t="array" ref="W128">(
SUM(('Export (QBO)'!$G$2:$G$2483&gt;=Budget!W$1)*('Export (QBO)'!$G$2:$G$2483&lt;=((EOMONTH(Budget!W$1,0))))*('Export (QBO)'!$J$2:$J$2483=$A128)*('Export (QBO)'!$I$2:$I$2483))
)</f>
        <v>0</v>
      </c>
      <c r="X128" s="44" cm="1">
        <f t="array" ref="X128">(
SUM(('Export (QBO)'!$G$2:$G$2483&gt;=Budget!X$1)*('Export (QBO)'!$G$2:$G$2483&lt;=((EOMONTH(Budget!X$1,0))))*('Export (QBO)'!$J$2:$J$2483=$A128)*('Export (QBO)'!$I$2:$I$2483))
)</f>
        <v>0</v>
      </c>
      <c r="Y128" s="44" cm="1">
        <f t="array" ref="Y128">(
SUM(('Export (QBO)'!$G$2:$G$2483&gt;=Budget!Y$1)*('Export (QBO)'!$G$2:$G$2483&lt;=((EOMONTH(Budget!Y$1,0))))*('Export (QBO)'!$J$2:$J$2483=$A128)*('Export (QBO)'!$I$2:$I$2483))
)</f>
        <v>0</v>
      </c>
      <c r="Z128" s="44" cm="1">
        <f t="array" ref="Z128">(
SUM(('Export (QBO)'!$G$2:$G$2483&gt;=Budget!Z$1)*('Export (QBO)'!$G$2:$G$2483&lt;=((EOMONTH(Budget!Z$1,0))))*('Export (QBO)'!$J$2:$J$2483=$A128)*('Export (QBO)'!$I$2:$I$2483))
)</f>
        <v>0</v>
      </c>
      <c r="AA128" s="44" cm="1">
        <f t="array" ref="AA128">(
SUM(('Export (QBO)'!$G$2:$G$2483&gt;=Budget!AA$1)*('Export (QBO)'!$G$2:$G$2483&lt;=((EOMONTH(Budget!AA$1,0))))*('Export (QBO)'!$J$2:$J$2483=$A128)*('Export (QBO)'!$I$2:$I$2483))
)</f>
        <v>0</v>
      </c>
      <c r="AB128" s="44" cm="1">
        <f t="array" ref="AB128">(
SUM(('Export (QBO)'!$G$2:$G$2483&gt;=Budget!AB$1)*('Export (QBO)'!$G$2:$G$2483&lt;=((EOMONTH(Budget!AB$1,0))))*('Export (QBO)'!$J$2:$J$2483=$A128)*('Export (QBO)'!$I$2:$I$2483))
)</f>
        <v>0</v>
      </c>
      <c r="AC128" s="43">
        <f t="shared" si="31"/>
        <v>0</v>
      </c>
      <c r="AD128" s="46"/>
      <c r="AF128" s="46"/>
      <c r="AH128" s="46"/>
    </row>
    <row r="129" spans="1:34">
      <c r="A129" s="41" t="s">
        <v>389</v>
      </c>
      <c r="B129" s="3" t="str">
        <f>IFERROR((VLOOKUP(A129,'GL Review'!E:G,3,FALSE)),"")</f>
        <v/>
      </c>
      <c r="C129" s="38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31">
        <f t="shared" si="30"/>
        <v>0</v>
      </c>
      <c r="Q129" s="44">
        <v>0</v>
      </c>
      <c r="R129" s="44" cm="1">
        <f t="array" ref="R129">(
SUM(('Export (QBO)'!$G$2:$G$2483&gt;=Budget!R$1)*('Export (QBO)'!$G$2:$G$2483&lt;=((EOMONTH(Budget!R$1,0))))*('Export (QBO)'!$J$2:$J$2483=$A129)*('Export (QBO)'!$I$2:$I$2483))
)</f>
        <v>0</v>
      </c>
      <c r="S129" s="44" cm="1">
        <f t="array" ref="S129">(
SUM(('Export (QBO)'!$G$2:$G$2483&gt;=Budget!S$1)*('Export (QBO)'!$G$2:$G$2483&lt;=((EOMONTH(Budget!S$1,0))))*('Export (QBO)'!$J$2:$J$2483=$A129)*('Export (QBO)'!$I$2:$I$2483))
)</f>
        <v>0</v>
      </c>
      <c r="T129" s="44" cm="1">
        <f t="array" ref="T129">(
SUM(('Export (QBO)'!$G$2:$G$2483&gt;=Budget!T$1)*('Export (QBO)'!$G$2:$G$2483&lt;=((EOMONTH(Budget!T$1,0))))*('Export (QBO)'!$J$2:$J$2483=$A129)*('Export (QBO)'!$I$2:$I$2483))
)</f>
        <v>0</v>
      </c>
      <c r="U129" s="44" cm="1">
        <f t="array" ref="U129">(
SUM(('Export (QBO)'!$G$2:$G$2483&gt;=Budget!U$1)*('Export (QBO)'!$G$2:$G$2483&lt;=((EOMONTH(Budget!U$1,0))))*('Export (QBO)'!$J$2:$J$2483=$A129)*('Export (QBO)'!$I$2:$I$2483))
)</f>
        <v>0</v>
      </c>
      <c r="V129" s="44" cm="1">
        <f t="array" ref="V129">(
SUM(('Export (QBO)'!$G$2:$G$2483&gt;=Budget!V$1)*('Export (QBO)'!$G$2:$G$2483&lt;=((EOMONTH(Budget!V$1,0))))*('Export (QBO)'!$J$2:$J$2483=$A129)*('Export (QBO)'!$I$2:$I$2483))
)</f>
        <v>0</v>
      </c>
      <c r="W129" s="44" cm="1">
        <f t="array" ref="W129">(
SUM(('Export (QBO)'!$G$2:$G$2483&gt;=Budget!W$1)*('Export (QBO)'!$G$2:$G$2483&lt;=((EOMONTH(Budget!W$1,0))))*('Export (QBO)'!$J$2:$J$2483=$A129)*('Export (QBO)'!$I$2:$I$2483))
)</f>
        <v>0</v>
      </c>
      <c r="X129" s="44" cm="1">
        <f t="array" ref="X129">(
SUM(('Export (QBO)'!$G$2:$G$2483&gt;=Budget!X$1)*('Export (QBO)'!$G$2:$G$2483&lt;=((EOMONTH(Budget!X$1,0))))*('Export (QBO)'!$J$2:$J$2483=$A129)*('Export (QBO)'!$I$2:$I$2483))
)</f>
        <v>0</v>
      </c>
      <c r="Y129" s="44" cm="1">
        <f t="array" ref="Y129">(
SUM(('Export (QBO)'!$G$2:$G$2483&gt;=Budget!Y$1)*('Export (QBO)'!$G$2:$G$2483&lt;=((EOMONTH(Budget!Y$1,0))))*('Export (QBO)'!$J$2:$J$2483=$A129)*('Export (QBO)'!$I$2:$I$2483))
)</f>
        <v>0</v>
      </c>
      <c r="Z129" s="44" cm="1">
        <f t="array" ref="Z129">(
SUM(('Export (QBO)'!$G$2:$G$2483&gt;=Budget!Z$1)*('Export (QBO)'!$G$2:$G$2483&lt;=((EOMONTH(Budget!Z$1,0))))*('Export (QBO)'!$J$2:$J$2483=$A129)*('Export (QBO)'!$I$2:$I$2483))
)</f>
        <v>0</v>
      </c>
      <c r="AA129" s="44" cm="1">
        <f t="array" ref="AA129">(
SUM(('Export (QBO)'!$G$2:$G$2483&gt;=Budget!AA$1)*('Export (QBO)'!$G$2:$G$2483&lt;=((EOMONTH(Budget!AA$1,0))))*('Export (QBO)'!$J$2:$J$2483=$A129)*('Export (QBO)'!$I$2:$I$2483))
)</f>
        <v>0</v>
      </c>
      <c r="AB129" s="44" cm="1">
        <f t="array" ref="AB129">(
SUM(('Export (QBO)'!$G$2:$G$2483&gt;=Budget!AB$1)*('Export (QBO)'!$G$2:$G$2483&lt;=((EOMONTH(Budget!AB$1,0))))*('Export (QBO)'!$J$2:$J$2483=$A129)*('Export (QBO)'!$I$2:$I$2483))
)</f>
        <v>0</v>
      </c>
      <c r="AC129" s="43">
        <f t="shared" si="31"/>
        <v>0</v>
      </c>
      <c r="AD129" s="46"/>
      <c r="AE129" s="29">
        <v>100000</v>
      </c>
      <c r="AF129" s="46"/>
      <c r="AG129" s="66">
        <f>IFERROR((AC129/AE129),"-")</f>
        <v>0</v>
      </c>
      <c r="AH129" s="46"/>
    </row>
    <row r="130" spans="1:34">
      <c r="A130" s="54" t="s">
        <v>256</v>
      </c>
      <c r="B130" s="3">
        <f>IFERROR((VLOOKUP(A130,'GL Review'!E:G,3,FALSE)),"")</f>
        <v>21020</v>
      </c>
      <c r="D130" s="30" cm="1">
        <f t="array" ref="D130">(
SUM(('Export (QBO)'!$G$2:$G$2483&gt;=Budget!D$1)*('Export (QBO)'!$G$2:$G$2483&lt;=((EOMONTH(Budget!D$1,0))))*('Export (QBO)'!$J$2:$J$2483=$A130)*('Export (QBO)'!$I$2:$I$2483))
)</f>
        <v>0</v>
      </c>
      <c r="E130" s="30" cm="1">
        <f t="array" ref="E130">(
SUM(('Export (QBO)'!$G$2:$G$2483&gt;=Budget!E$1)*('Export (QBO)'!$G$2:$G$2483&lt;=((EOMONTH(Budget!E$1,0))))*('Export (QBO)'!$J$2:$J$2483=$A130)*('Export (QBO)'!$I$2:$I$2483))
)</f>
        <v>0</v>
      </c>
      <c r="F130" s="30" cm="1">
        <f t="array" ref="F130">(
SUM(('Export (QBO)'!$G$2:$G$2483&gt;=Budget!F$1)*('Export (QBO)'!$G$2:$G$2483&lt;=((EOMONTH(Budget!F$1,0))))*('Export (QBO)'!$J$2:$J$2483=$A130)*('Export (QBO)'!$I$2:$I$2483))
)</f>
        <v>0</v>
      </c>
      <c r="G130" s="30" cm="1">
        <f t="array" ref="G130">(
SUM(('Export (QBO)'!$G$2:$G$2483&gt;=Budget!G$1)*('Export (QBO)'!$G$2:$G$2483&lt;=((EOMONTH(Budget!G$1,0))))*('Export (QBO)'!$J$2:$J$2483=$A130)*('Export (QBO)'!$I$2:$I$2483))
)</f>
        <v>0</v>
      </c>
      <c r="H130" s="30" cm="1">
        <f t="array" ref="H130">(
SUM(('Export (QBO)'!$G$2:$G$2483&gt;=Budget!H$1)*('Export (QBO)'!$G$2:$G$2483&lt;=((EOMONTH(Budget!H$1,0))))*('Export (QBO)'!$J$2:$J$2483=$A130)*('Export (QBO)'!$I$2:$I$2483))
)</f>
        <v>0</v>
      </c>
      <c r="I130" s="30" cm="1">
        <f t="array" ref="I130">(
SUM(('Export (QBO)'!$G$2:$G$2483&gt;=Budget!I$1)*('Export (QBO)'!$G$2:$G$2483&lt;=((EOMONTH(Budget!I$1,0))))*('Export (QBO)'!$J$2:$J$2483=$A130)*('Export (QBO)'!$I$2:$I$2483))
)</f>
        <v>0</v>
      </c>
      <c r="J130" s="30" cm="1">
        <f t="array" ref="J130">(
SUM(('Export (QBO)'!$G$2:$G$2483&gt;=Budget!J$1)*('Export (QBO)'!$G$2:$G$2483&lt;=((EOMONTH(Budget!J$1,0))))*('Export (QBO)'!$J$2:$J$2483=$A130)*('Export (QBO)'!$I$2:$I$2483))
)</f>
        <v>0</v>
      </c>
      <c r="K130" s="30" cm="1">
        <f t="array" ref="K130">(
SUM(('Export (QBO)'!$G$2:$G$2483&gt;=Budget!K$1)*('Export (QBO)'!$G$2:$G$2483&lt;=((EOMONTH(Budget!K$1,0))))*('Export (QBO)'!$J$2:$J$2483=$A130)*('Export (QBO)'!$I$2:$I$2483))
)</f>
        <v>0</v>
      </c>
      <c r="L130" s="30" cm="1">
        <f t="array" ref="L130">(
SUM(('Export (QBO)'!$G$2:$G$2483&gt;=Budget!L$1)*('Export (QBO)'!$G$2:$G$2483&lt;=((EOMONTH(Budget!L$1,0))))*('Export (QBO)'!$J$2:$J$2483=$A130)*('Export (QBO)'!$I$2:$I$2483))
)</f>
        <v>0</v>
      </c>
      <c r="M130" s="30" cm="1">
        <f t="array" ref="M130">(
SUM(('Export (QBO)'!$G$2:$G$2483&gt;=Budget!M$1)*('Export (QBO)'!$G$2:$G$2483&lt;=((EOMONTH(Budget!M$1,0))))*('Export (QBO)'!$J$2:$J$2483=$A130)*('Export (QBO)'!$I$2:$I$2483))
)</f>
        <v>0</v>
      </c>
      <c r="N130" s="30" cm="1">
        <f t="array" ref="N130">(
SUM(('Export (QBO)'!$G$2:$G$2483&gt;=Budget!N$1)*('Export (QBO)'!$G$2:$G$2483&lt;=((EOMONTH(Budget!N$1,0))))*('Export (QBO)'!$J$2:$J$2483=$A130)*('Export (QBO)'!$I$2:$I$2483))
)</f>
        <v>0</v>
      </c>
      <c r="O130" s="30" cm="1">
        <f t="array" ref="O130">(
SUM(('Export (QBO)'!$G$2:$G$2483&gt;=Budget!O$1)*('Export (QBO)'!$G$2:$G$2483&lt;=((EOMONTH(Budget!O$1,0))))*('Export (QBO)'!$J$2:$J$2483=$A130)*('Export (QBO)'!$I$2:$I$2483))
)</f>
        <v>0</v>
      </c>
      <c r="P130" s="31">
        <f t="shared" si="30"/>
        <v>0</v>
      </c>
      <c r="Q130" s="30" cm="1">
        <f t="array" ref="Q130">(
SUM(('Export (QBO)'!$G$2:$G$2483&gt;=Budget!Q$1)*('Export (QBO)'!$G$2:$G$2483&lt;=((EOMONTH(Budget!Q$1,0))))*('Export (QBO)'!$J$2:$J$2483=$A130)*('Export (QBO)'!$I$2:$I$2483))
)</f>
        <v>-6473.7300000000023</v>
      </c>
      <c r="R130" s="30" cm="1">
        <f t="array" ref="R130">(
SUM(('Export (QBO)'!$G$2:$G$2483&gt;=Budget!R$1)*('Export (QBO)'!$G$2:$G$2483&lt;=((EOMONTH(Budget!R$1,0))))*('Export (QBO)'!$J$2:$J$2483=$A130)*('Export (QBO)'!$I$2:$I$2483))
)</f>
        <v>8570.9199999999983</v>
      </c>
      <c r="S130" s="30" cm="1">
        <f t="array" ref="S130">(
SUM(('Export (QBO)'!$G$2:$G$2483&gt;=Budget!S$1)*('Export (QBO)'!$G$2:$G$2483&lt;=((EOMONTH(Budget!S$1,0))))*('Export (QBO)'!$J$2:$J$2483=$A130)*('Export (QBO)'!$I$2:$I$2483))
)</f>
        <v>-2381.7199999999993</v>
      </c>
      <c r="T130" s="30" cm="1">
        <f t="array" ref="T130">(
SUM(('Export (QBO)'!$G$2:$G$2483&gt;=Budget!T$1)*('Export (QBO)'!$G$2:$G$2483&lt;=((EOMONTH(Budget!T$1,0))))*('Export (QBO)'!$J$2:$J$2483=$A130)*('Export (QBO)'!$I$2:$I$2483))
)</f>
        <v>4683.63</v>
      </c>
      <c r="U130" s="30" cm="1">
        <f t="array" ref="U130">(
SUM(('Export (QBO)'!$G$2:$G$2483&gt;=Budget!U$1)*('Export (QBO)'!$G$2:$G$2483&lt;=((EOMONTH(Budget!U$1,0))))*('Export (QBO)'!$J$2:$J$2483=$A130)*('Export (QBO)'!$I$2:$I$2483))
)</f>
        <v>1235.3600000000004</v>
      </c>
      <c r="V130" s="30" cm="1">
        <f t="array" ref="V130">(
SUM(('Export (QBO)'!$G$2:$G$2483&gt;=Budget!V$1)*('Export (QBO)'!$G$2:$G$2483&lt;=((EOMONTH(Budget!V$1,0))))*('Export (QBO)'!$J$2:$J$2483=$A130)*('Export (QBO)'!$I$2:$I$2483))
)</f>
        <v>4121.8</v>
      </c>
      <c r="W130" s="30" cm="1">
        <f t="array" ref="W130">(
SUM(('Export (QBO)'!$G$2:$G$2483&gt;=Budget!W$1)*('Export (QBO)'!$G$2:$G$2483&lt;=((EOMONTH(Budget!W$1,0))))*('Export (QBO)'!$J$2:$J$2483=$A130)*('Export (QBO)'!$I$2:$I$2483))
)</f>
        <v>0</v>
      </c>
      <c r="X130" s="30" cm="1">
        <f t="array" ref="X130">(
SUM(('Export (QBO)'!$G$2:$G$2483&gt;=Budget!X$1)*('Export (QBO)'!$G$2:$G$2483&lt;=((EOMONTH(Budget!X$1,0))))*('Export (QBO)'!$J$2:$J$2483=$A130)*('Export (QBO)'!$I$2:$I$2483))
)</f>
        <v>0</v>
      </c>
      <c r="Y130" s="30" cm="1">
        <f t="array" ref="Y130">(
SUM(('Export (QBO)'!$G$2:$G$2483&gt;=Budget!Y$1)*('Export (QBO)'!$G$2:$G$2483&lt;=((EOMONTH(Budget!Y$1,0))))*('Export (QBO)'!$J$2:$J$2483=$A130)*('Export (QBO)'!$I$2:$I$2483))
)</f>
        <v>0</v>
      </c>
      <c r="Z130" s="30" cm="1">
        <f t="array" ref="Z130">(
SUM(('Export (QBO)'!$G$2:$G$2483&gt;=Budget!Z$1)*('Export (QBO)'!$G$2:$G$2483&lt;=((EOMONTH(Budget!Z$1,0))))*('Export (QBO)'!$J$2:$J$2483=$A130)*('Export (QBO)'!$I$2:$I$2483))
)</f>
        <v>0</v>
      </c>
      <c r="AA130" s="30" cm="1">
        <f t="array" ref="AA130">(
SUM(('Export (QBO)'!$G$2:$G$2483&gt;=Budget!AA$1)*('Export (QBO)'!$G$2:$G$2483&lt;=((EOMONTH(Budget!AA$1,0))))*('Export (QBO)'!$J$2:$J$2483=$A130)*('Export (QBO)'!$I$2:$I$2483))
)</f>
        <v>0</v>
      </c>
      <c r="AB130" s="30" cm="1">
        <f t="array" ref="AB130">(
SUM(('Export (QBO)'!$G$2:$G$2483&gt;=Budget!AB$1)*('Export (QBO)'!$G$2:$G$2483&lt;=((EOMONTH(Budget!AB$1,0))))*('Export (QBO)'!$J$2:$J$2483=$A130)*('Export (QBO)'!$I$2:$I$2483))
)</f>
        <v>0</v>
      </c>
      <c r="AC130" s="31">
        <f t="shared" si="31"/>
        <v>9756.2599999999984</v>
      </c>
    </row>
    <row r="131" spans="1:34">
      <c r="A131" s="93" t="s">
        <v>643</v>
      </c>
      <c r="B131" s="3" t="str">
        <f>IFERROR((VLOOKUP(A131,'GL Review'!E:G,3,FALSE)),"")</f>
        <v/>
      </c>
      <c r="D131" s="30" cm="1">
        <f t="array" ref="D131">(
SUM(('Export (QBO)'!$G$2:$G$2483&gt;=Budget!D$1)*('Export (QBO)'!$G$2:$G$2483&lt;=((EOMONTH(Budget!D$1,0))))*('Export (QBO)'!$J$2:$J$2483=$A131)*('Export (QBO)'!$I$2:$I$2483))
)</f>
        <v>0</v>
      </c>
      <c r="E131" s="30" cm="1">
        <f t="array" ref="E131">(
SUM(('Export (QBO)'!$G$2:$G$2483&gt;=Budget!E$1)*('Export (QBO)'!$G$2:$G$2483&lt;=((EOMONTH(Budget!E$1,0))))*('Export (QBO)'!$J$2:$J$2483=$A131)*('Export (QBO)'!$I$2:$I$2483))
)</f>
        <v>0</v>
      </c>
      <c r="F131" s="30" cm="1">
        <f t="array" ref="F131">(
SUM(('Export (QBO)'!$G$2:$G$2483&gt;=Budget!F$1)*('Export (QBO)'!$G$2:$G$2483&lt;=((EOMONTH(Budget!F$1,0))))*('Export (QBO)'!$J$2:$J$2483=$A131)*('Export (QBO)'!$I$2:$I$2483))
)</f>
        <v>0</v>
      </c>
      <c r="G131" s="30" cm="1">
        <f t="array" ref="G131">(
SUM(('Export (QBO)'!$G$2:$G$2483&gt;=Budget!G$1)*('Export (QBO)'!$G$2:$G$2483&lt;=((EOMONTH(Budget!G$1,0))))*('Export (QBO)'!$J$2:$J$2483=$A131)*('Export (QBO)'!$I$2:$I$2483))
)</f>
        <v>0</v>
      </c>
      <c r="H131" s="30" cm="1">
        <f t="array" ref="H131">(
SUM(('Export (QBO)'!$G$2:$G$2483&gt;=Budget!H$1)*('Export (QBO)'!$G$2:$G$2483&lt;=((EOMONTH(Budget!H$1,0))))*('Export (QBO)'!$J$2:$J$2483=$A131)*('Export (QBO)'!$I$2:$I$2483))
)</f>
        <v>0</v>
      </c>
      <c r="I131" s="30" cm="1">
        <f t="array" ref="I131">(
SUM(('Export (QBO)'!$G$2:$G$2483&gt;=Budget!I$1)*('Export (QBO)'!$G$2:$G$2483&lt;=((EOMONTH(Budget!I$1,0))))*('Export (QBO)'!$J$2:$J$2483=$A131)*('Export (QBO)'!$I$2:$I$2483))
)</f>
        <v>0</v>
      </c>
      <c r="J131" s="30" cm="1">
        <f t="array" ref="J131">(
SUM(('Export (QBO)'!$G$2:$G$2483&gt;=Budget!J$1)*('Export (QBO)'!$G$2:$G$2483&lt;=((EOMONTH(Budget!J$1,0))))*('Export (QBO)'!$J$2:$J$2483=$A131)*('Export (QBO)'!$I$2:$I$2483))
)</f>
        <v>0</v>
      </c>
      <c r="K131" s="30" cm="1">
        <f t="array" ref="K131">(
SUM(('Export (QBO)'!$G$2:$G$2483&gt;=Budget!K$1)*('Export (QBO)'!$G$2:$G$2483&lt;=((EOMONTH(Budget!K$1,0))))*('Export (QBO)'!$J$2:$J$2483=$A131)*('Export (QBO)'!$I$2:$I$2483))
)</f>
        <v>0</v>
      </c>
      <c r="L131" s="30" cm="1">
        <f t="array" ref="L131">(
SUM(('Export (QBO)'!$G$2:$G$2483&gt;=Budget!L$1)*('Export (QBO)'!$G$2:$G$2483&lt;=((EOMONTH(Budget!L$1,0))))*('Export (QBO)'!$J$2:$J$2483=$A131)*('Export (QBO)'!$I$2:$I$2483))
)</f>
        <v>0</v>
      </c>
      <c r="M131" s="30" cm="1">
        <f t="array" ref="M131">(
SUM(('Export (QBO)'!$G$2:$G$2483&gt;=Budget!M$1)*('Export (QBO)'!$G$2:$G$2483&lt;=((EOMONTH(Budget!M$1,0))))*('Export (QBO)'!$J$2:$J$2483=$A131)*('Export (QBO)'!$I$2:$I$2483))
)</f>
        <v>0</v>
      </c>
      <c r="N131" s="30" cm="1">
        <f t="array" ref="N131">(
SUM(('Export (QBO)'!$G$2:$G$2483&gt;=Budget!N$1)*('Export (QBO)'!$G$2:$G$2483&lt;=((EOMONTH(Budget!N$1,0))))*('Export (QBO)'!$J$2:$J$2483=$A131)*('Export (QBO)'!$I$2:$I$2483))
)</f>
        <v>0</v>
      </c>
      <c r="O131" s="30" cm="1">
        <f t="array" ref="O131">(
SUM(('Export (QBO)'!$G$2:$G$2483&gt;=Budget!O$1)*('Export (QBO)'!$G$2:$G$2483&lt;=((EOMONTH(Budget!O$1,0))))*('Export (QBO)'!$J$2:$J$2483=$A131)*('Export (QBO)'!$I$2:$I$2483))
)</f>
        <v>0</v>
      </c>
      <c r="P131" s="31">
        <f t="shared" si="30"/>
        <v>0</v>
      </c>
      <c r="Q131" s="30" cm="1">
        <f t="array" ref="Q131">(
SUM(('Export (QBO)'!$G$2:$G$2483&gt;=Budget!Q$1)*('Export (QBO)'!$G$2:$G$2483&lt;=((EOMONTH(Budget!Q$1,0))))*('Export (QBO)'!$J$2:$J$2483=$A131)*('Export (QBO)'!$I$2:$I$2483))
)</f>
        <v>0</v>
      </c>
      <c r="R131" s="30" cm="1">
        <f t="array" ref="R131">(
SUM(('Export (QBO)'!$G$2:$G$2483&gt;=Budget!R$1)*('Export (QBO)'!$G$2:$G$2483&lt;=((EOMONTH(Budget!R$1,0))))*('Export (QBO)'!$J$2:$J$2483=$A131)*('Export (QBO)'!$I$2:$I$2483))
)</f>
        <v>0</v>
      </c>
      <c r="S131" s="30" cm="1">
        <f t="array" ref="S131">(
SUM(('Export (QBO)'!$G$2:$G$2483&gt;=Budget!S$1)*('Export (QBO)'!$G$2:$G$2483&lt;=((EOMONTH(Budget!S$1,0))))*('Export (QBO)'!$J$2:$J$2483=$A131)*('Export (QBO)'!$I$2:$I$2483))
)</f>
        <v>0</v>
      </c>
      <c r="T131" s="30" cm="1">
        <f t="array" ref="T131">(
SUM(('Export (QBO)'!$G$2:$G$2483&gt;=Budget!T$1)*('Export (QBO)'!$G$2:$G$2483&lt;=((EOMONTH(Budget!T$1,0))))*('Export (QBO)'!$J$2:$J$2483=$A131)*('Export (QBO)'!$I$2:$I$2483))
)</f>
        <v>0</v>
      </c>
      <c r="U131" s="30" cm="1">
        <f t="array" ref="U131">(
SUM(('Export (QBO)'!$G$2:$G$2483&gt;=Budget!U$1)*('Export (QBO)'!$G$2:$G$2483&lt;=((EOMONTH(Budget!U$1,0))))*('Export (QBO)'!$J$2:$J$2483=$A131)*('Export (QBO)'!$I$2:$I$2483))
)</f>
        <v>0</v>
      </c>
      <c r="V131" s="30" cm="1">
        <f t="array" ref="V131">(
SUM(('Export (QBO)'!$G$2:$G$2483&gt;=Budget!V$1)*('Export (QBO)'!$G$2:$G$2483&lt;=((EOMONTH(Budget!V$1,0))))*('Export (QBO)'!$J$2:$J$2483=$A131)*('Export (QBO)'!$I$2:$I$2483))
)</f>
        <v>0</v>
      </c>
      <c r="W131" s="30" cm="1">
        <f t="array" ref="W131">(
SUM(('Export (QBO)'!$G$2:$G$2483&gt;=Budget!W$1)*('Export (QBO)'!$G$2:$G$2483&lt;=((EOMONTH(Budget!W$1,0))))*('Export (QBO)'!$J$2:$J$2483=$A131)*('Export (QBO)'!$I$2:$I$2483))
)</f>
        <v>0</v>
      </c>
      <c r="X131" s="30" cm="1">
        <f t="array" ref="X131">(
SUM(('Export (QBO)'!$G$2:$G$2483&gt;=Budget!X$1)*('Export (QBO)'!$G$2:$G$2483&lt;=((EOMONTH(Budget!X$1,0))))*('Export (QBO)'!$J$2:$J$2483=$A131)*('Export (QBO)'!$I$2:$I$2483))
)</f>
        <v>0</v>
      </c>
      <c r="Y131" s="30" cm="1">
        <f t="array" ref="Y131">(
SUM(('Export (QBO)'!$G$2:$G$2483&gt;=Budget!Y$1)*('Export (QBO)'!$G$2:$G$2483&lt;=((EOMONTH(Budget!Y$1,0))))*('Export (QBO)'!$J$2:$J$2483=$A131)*('Export (QBO)'!$I$2:$I$2483))
)</f>
        <v>0</v>
      </c>
      <c r="Z131" s="30" cm="1">
        <f t="array" ref="Z131">(
SUM(('Export (QBO)'!$G$2:$G$2483&gt;=Budget!Z$1)*('Export (QBO)'!$G$2:$G$2483&lt;=((EOMONTH(Budget!Z$1,0))))*('Export (QBO)'!$J$2:$J$2483=$A131)*('Export (QBO)'!$I$2:$I$2483))
)</f>
        <v>0</v>
      </c>
      <c r="AA131" s="30" cm="1">
        <f t="array" ref="AA131">(
SUM(('Export (QBO)'!$G$2:$G$2483&gt;=Budget!AA$1)*('Export (QBO)'!$G$2:$G$2483&lt;=((EOMONTH(Budget!AA$1,0))))*('Export (QBO)'!$J$2:$J$2483=$A131)*('Export (QBO)'!$I$2:$I$2483))
)</f>
        <v>0</v>
      </c>
      <c r="AB131" s="30" cm="1">
        <f t="array" ref="AB131">(
SUM(('Export (QBO)'!$G$2:$G$2483&gt;=Budget!AB$1)*('Export (QBO)'!$G$2:$G$2483&lt;=((EOMONTH(Budget!AB$1,0))))*('Export (QBO)'!$J$2:$J$2483=$A131)*('Export (QBO)'!$I$2:$I$2483))
)</f>
        <v>0</v>
      </c>
      <c r="AC131" s="31">
        <f t="shared" si="31"/>
        <v>0</v>
      </c>
    </row>
    <row r="132" spans="1:34">
      <c r="A132" s="54" t="s">
        <v>257</v>
      </c>
      <c r="B132" s="3">
        <f>IFERROR((VLOOKUP(A132,'GL Review'!E:G,3,FALSE)),"")</f>
        <v>21031</v>
      </c>
      <c r="D132" s="30" cm="1">
        <f t="array" ref="D132">(
SUM(('Export (QBO)'!$G$2:$G$2483&gt;=Budget!D$1)*('Export (QBO)'!$G$2:$G$2483&lt;=((EOMONTH(Budget!D$1,0))))*('Export (QBO)'!$J$2:$J$2483=$A132)*('Export (QBO)'!$I$2:$I$2483))
)</f>
        <v>0</v>
      </c>
      <c r="E132" s="30" cm="1">
        <f t="array" ref="E132">(
SUM(('Export (QBO)'!$G$2:$G$2483&gt;=Budget!E$1)*('Export (QBO)'!$G$2:$G$2483&lt;=((EOMONTH(Budget!E$1,0))))*('Export (QBO)'!$J$2:$J$2483=$A132)*('Export (QBO)'!$I$2:$I$2483))
)</f>
        <v>0</v>
      </c>
      <c r="F132" s="30" cm="1">
        <f t="array" ref="F132">(
SUM(('Export (QBO)'!$G$2:$G$2483&gt;=Budget!F$1)*('Export (QBO)'!$G$2:$G$2483&lt;=((EOMONTH(Budget!F$1,0))))*('Export (QBO)'!$J$2:$J$2483=$A132)*('Export (QBO)'!$I$2:$I$2483))
)</f>
        <v>0</v>
      </c>
      <c r="G132" s="30" cm="1">
        <f t="array" ref="G132">(
SUM(('Export (QBO)'!$G$2:$G$2483&gt;=Budget!G$1)*('Export (QBO)'!$G$2:$G$2483&lt;=((EOMONTH(Budget!G$1,0))))*('Export (QBO)'!$J$2:$J$2483=$A132)*('Export (QBO)'!$I$2:$I$2483))
)</f>
        <v>0</v>
      </c>
      <c r="H132" s="30" cm="1">
        <f t="array" ref="H132">(
SUM(('Export (QBO)'!$G$2:$G$2483&gt;=Budget!H$1)*('Export (QBO)'!$G$2:$G$2483&lt;=((EOMONTH(Budget!H$1,0))))*('Export (QBO)'!$J$2:$J$2483=$A132)*('Export (QBO)'!$I$2:$I$2483))
)</f>
        <v>0</v>
      </c>
      <c r="I132" s="30" cm="1">
        <f t="array" ref="I132">(
SUM(('Export (QBO)'!$G$2:$G$2483&gt;=Budget!I$1)*('Export (QBO)'!$G$2:$G$2483&lt;=((EOMONTH(Budget!I$1,0))))*('Export (QBO)'!$J$2:$J$2483=$A132)*('Export (QBO)'!$I$2:$I$2483))
)</f>
        <v>0</v>
      </c>
      <c r="J132" s="30" cm="1">
        <f t="array" ref="J132">(
SUM(('Export (QBO)'!$G$2:$G$2483&gt;=Budget!J$1)*('Export (QBO)'!$G$2:$G$2483&lt;=((EOMONTH(Budget!J$1,0))))*('Export (QBO)'!$J$2:$J$2483=$A132)*('Export (QBO)'!$I$2:$I$2483))
)</f>
        <v>0</v>
      </c>
      <c r="K132" s="30" cm="1">
        <f t="array" ref="K132">(
SUM(('Export (QBO)'!$G$2:$G$2483&gt;=Budget!K$1)*('Export (QBO)'!$G$2:$G$2483&lt;=((EOMONTH(Budget!K$1,0))))*('Export (QBO)'!$J$2:$J$2483=$A132)*('Export (QBO)'!$I$2:$I$2483))
)</f>
        <v>0</v>
      </c>
      <c r="L132" s="30" cm="1">
        <f t="array" ref="L132">(
SUM(('Export (QBO)'!$G$2:$G$2483&gt;=Budget!L$1)*('Export (QBO)'!$G$2:$G$2483&lt;=((EOMONTH(Budget!L$1,0))))*('Export (QBO)'!$J$2:$J$2483=$A132)*('Export (QBO)'!$I$2:$I$2483))
)</f>
        <v>0</v>
      </c>
      <c r="M132" s="30" cm="1">
        <f t="array" ref="M132">(
SUM(('Export (QBO)'!$G$2:$G$2483&gt;=Budget!M$1)*('Export (QBO)'!$G$2:$G$2483&lt;=((EOMONTH(Budget!M$1,0))))*('Export (QBO)'!$J$2:$J$2483=$A132)*('Export (QBO)'!$I$2:$I$2483))
)</f>
        <v>0</v>
      </c>
      <c r="N132" s="30" cm="1">
        <f t="array" ref="N132">(
SUM(('Export (QBO)'!$G$2:$G$2483&gt;=Budget!N$1)*('Export (QBO)'!$G$2:$G$2483&lt;=((EOMONTH(Budget!N$1,0))))*('Export (QBO)'!$J$2:$J$2483=$A132)*('Export (QBO)'!$I$2:$I$2483))
)</f>
        <v>0</v>
      </c>
      <c r="O132" s="30" cm="1">
        <f t="array" ref="O132">(
SUM(('Export (QBO)'!$G$2:$G$2483&gt;=Budget!O$1)*('Export (QBO)'!$G$2:$G$2483&lt;=((EOMONTH(Budget!O$1,0))))*('Export (QBO)'!$J$2:$J$2483=$A132)*('Export (QBO)'!$I$2:$I$2483))
)</f>
        <v>0</v>
      </c>
      <c r="P132" s="31">
        <f t="shared" si="30"/>
        <v>0</v>
      </c>
      <c r="Q132" s="30" cm="1">
        <f t="array" ref="Q132">(
SUM(('Export (QBO)'!$G$2:$G$2483&gt;=Budget!Q$1)*('Export (QBO)'!$G$2:$G$2483&lt;=((EOMONTH(Budget!Q$1,0))))*('Export (QBO)'!$J$2:$J$2483=$A132)*('Export (QBO)'!$I$2:$I$2483))
)</f>
        <v>-42.99</v>
      </c>
      <c r="R132" s="30" cm="1">
        <f t="array" ref="R132">(
SUM(('Export (QBO)'!$G$2:$G$2483&gt;=Budget!R$1)*('Export (QBO)'!$G$2:$G$2483&lt;=((EOMONTH(Budget!R$1,0))))*('Export (QBO)'!$J$2:$J$2483=$A132)*('Export (QBO)'!$I$2:$I$2483))
)</f>
        <v>-9.77</v>
      </c>
      <c r="S132" s="30" cm="1">
        <f t="array" ref="S132">(
SUM(('Export (QBO)'!$G$2:$G$2483&gt;=Budget!S$1)*('Export (QBO)'!$G$2:$G$2483&lt;=((EOMONTH(Budget!S$1,0))))*('Export (QBO)'!$J$2:$J$2483=$A132)*('Export (QBO)'!$I$2:$I$2483))
)</f>
        <v>-5.21</v>
      </c>
      <c r="T132" s="30" cm="1">
        <f t="array" ref="T132">(
SUM(('Export (QBO)'!$G$2:$G$2483&gt;=Budget!T$1)*('Export (QBO)'!$G$2:$G$2483&lt;=((EOMONTH(Budget!T$1,0))))*('Export (QBO)'!$J$2:$J$2483=$A132)*('Export (QBO)'!$I$2:$I$2483))
)</f>
        <v>-10.42</v>
      </c>
      <c r="U132" s="30" cm="1">
        <f t="array" ref="U132">(
SUM(('Export (QBO)'!$G$2:$G$2483&gt;=Budget!U$1)*('Export (QBO)'!$G$2:$G$2483&lt;=((EOMONTH(Budget!U$1,0))))*('Export (QBO)'!$J$2:$J$2483=$A132)*('Export (QBO)'!$I$2:$I$2483))
)</f>
        <v>-10.77</v>
      </c>
      <c r="V132" s="30" cm="1">
        <f t="array" ref="V132">(
SUM(('Export (QBO)'!$G$2:$G$2483&gt;=Budget!V$1)*('Export (QBO)'!$G$2:$G$2483&lt;=((EOMONTH(Budget!V$1,0))))*('Export (QBO)'!$J$2:$J$2483=$A132)*('Export (QBO)'!$I$2:$I$2483))
)</f>
        <v>0</v>
      </c>
      <c r="W132" s="30" cm="1">
        <f t="array" ref="W132">(
SUM(('Export (QBO)'!$G$2:$G$2483&gt;=Budget!W$1)*('Export (QBO)'!$G$2:$G$2483&lt;=((EOMONTH(Budget!W$1,0))))*('Export (QBO)'!$J$2:$J$2483=$A132)*('Export (QBO)'!$I$2:$I$2483))
)</f>
        <v>0</v>
      </c>
      <c r="X132" s="30" cm="1">
        <f t="array" ref="X132">(
SUM(('Export (QBO)'!$G$2:$G$2483&gt;=Budget!X$1)*('Export (QBO)'!$G$2:$G$2483&lt;=((EOMONTH(Budget!X$1,0))))*('Export (QBO)'!$J$2:$J$2483=$A132)*('Export (QBO)'!$I$2:$I$2483))
)</f>
        <v>0</v>
      </c>
      <c r="Y132" s="30" cm="1">
        <f t="array" ref="Y132">(
SUM(('Export (QBO)'!$G$2:$G$2483&gt;=Budget!Y$1)*('Export (QBO)'!$G$2:$G$2483&lt;=((EOMONTH(Budget!Y$1,0))))*('Export (QBO)'!$J$2:$J$2483=$A132)*('Export (QBO)'!$I$2:$I$2483))
)</f>
        <v>0</v>
      </c>
      <c r="Z132" s="30" cm="1">
        <f t="array" ref="Z132">(
SUM(('Export (QBO)'!$G$2:$G$2483&gt;=Budget!Z$1)*('Export (QBO)'!$G$2:$G$2483&lt;=((EOMONTH(Budget!Z$1,0))))*('Export (QBO)'!$J$2:$J$2483=$A132)*('Export (QBO)'!$I$2:$I$2483))
)</f>
        <v>0</v>
      </c>
      <c r="AA132" s="30" cm="1">
        <f t="array" ref="AA132">(
SUM(('Export (QBO)'!$G$2:$G$2483&gt;=Budget!AA$1)*('Export (QBO)'!$G$2:$G$2483&lt;=((EOMONTH(Budget!AA$1,0))))*('Export (QBO)'!$J$2:$J$2483=$A132)*('Export (QBO)'!$I$2:$I$2483))
)</f>
        <v>0</v>
      </c>
      <c r="AB132" s="30" cm="1">
        <f t="array" ref="AB132">(
SUM(('Export (QBO)'!$G$2:$G$2483&gt;=Budget!AB$1)*('Export (QBO)'!$G$2:$G$2483&lt;=((EOMONTH(Budget!AB$1,0))))*('Export (QBO)'!$J$2:$J$2483=$A132)*('Export (QBO)'!$I$2:$I$2483))
)</f>
        <v>0</v>
      </c>
      <c r="AC132" s="31">
        <f t="shared" si="31"/>
        <v>-79.16</v>
      </c>
    </row>
    <row r="133" spans="1:34">
      <c r="A133" s="41" t="s">
        <v>390</v>
      </c>
      <c r="B133" s="3" t="str">
        <f>IFERROR((VLOOKUP(A133,'GL Review'!E:G,3,FALSE)),"")</f>
        <v/>
      </c>
      <c r="C133" s="38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31">
        <f t="shared" si="30"/>
        <v>0</v>
      </c>
      <c r="Q133" s="44">
        <f t="shared" ref="Q133:AB133" si="32">5%*Q129</f>
        <v>0</v>
      </c>
      <c r="R133" s="44">
        <f t="shared" si="32"/>
        <v>0</v>
      </c>
      <c r="S133" s="44">
        <f t="shared" si="32"/>
        <v>0</v>
      </c>
      <c r="T133" s="44">
        <f t="shared" si="32"/>
        <v>0</v>
      </c>
      <c r="U133" s="44">
        <f t="shared" si="32"/>
        <v>0</v>
      </c>
      <c r="V133" s="44">
        <f t="shared" si="32"/>
        <v>0</v>
      </c>
      <c r="W133" s="44">
        <f t="shared" si="32"/>
        <v>0</v>
      </c>
      <c r="X133" s="44">
        <f t="shared" si="32"/>
        <v>0</v>
      </c>
      <c r="Y133" s="44">
        <f t="shared" si="32"/>
        <v>0</v>
      </c>
      <c r="Z133" s="44">
        <f t="shared" si="32"/>
        <v>0</v>
      </c>
      <c r="AA133" s="44">
        <f t="shared" si="32"/>
        <v>0</v>
      </c>
      <c r="AB133" s="44">
        <f t="shared" si="32"/>
        <v>0</v>
      </c>
      <c r="AC133" s="43">
        <f t="shared" si="31"/>
        <v>0</v>
      </c>
      <c r="AD133" s="46"/>
      <c r="AE133" s="44">
        <f>5%*AE129</f>
        <v>5000</v>
      </c>
      <c r="AF133" s="46"/>
      <c r="AG133" s="66">
        <f>IFERROR((AC133/AE133),"-")</f>
        <v>0</v>
      </c>
      <c r="AH133" s="46"/>
    </row>
    <row r="134" spans="1:34" ht="17" thickBot="1">
      <c r="B134" s="3" t="str">
        <f>IFERROR((VLOOKUP(A134,'GL Review'!E:G,3,FALSE)),"")</f>
        <v/>
      </c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1"/>
    </row>
    <row r="135" spans="1:34">
      <c r="A135" s="61" t="s">
        <v>386</v>
      </c>
      <c r="B135" s="3" t="str">
        <f>IFERROR((VLOOKUP(A135,'GL Review'!E:G,3,FALSE)),"")</f>
        <v/>
      </c>
      <c r="P135" s="35">
        <f>SUM(D135:O135)</f>
        <v>0</v>
      </c>
      <c r="Q135" s="34">
        <f t="shared" ref="Q135:AB135" si="33">SUM(Q123:Q134)</f>
        <v>-6516.7200000000021</v>
      </c>
      <c r="R135" s="34">
        <f t="shared" si="33"/>
        <v>8561.1499999999978</v>
      </c>
      <c r="S135" s="34">
        <f t="shared" si="33"/>
        <v>-2386.9299999999994</v>
      </c>
      <c r="T135" s="34">
        <f t="shared" si="33"/>
        <v>4673.21</v>
      </c>
      <c r="U135" s="34">
        <f t="shared" si="33"/>
        <v>1224.5900000000004</v>
      </c>
      <c r="V135" s="34">
        <f t="shared" si="33"/>
        <v>4121.8</v>
      </c>
      <c r="W135" s="34">
        <f t="shared" si="33"/>
        <v>0</v>
      </c>
      <c r="X135" s="34">
        <f t="shared" si="33"/>
        <v>0</v>
      </c>
      <c r="Y135" s="34">
        <f t="shared" si="33"/>
        <v>0</v>
      </c>
      <c r="Z135" s="34">
        <f t="shared" si="33"/>
        <v>0</v>
      </c>
      <c r="AA135" s="34">
        <f t="shared" si="33"/>
        <v>0</v>
      </c>
      <c r="AB135" s="34">
        <f t="shared" si="33"/>
        <v>0</v>
      </c>
      <c r="AC135" s="35">
        <f>SUM(Q135:AB135)</f>
        <v>9677.0999999999967</v>
      </c>
    </row>
    <row r="136" spans="1:34">
      <c r="A136" s="33"/>
      <c r="B136" s="3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60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60"/>
      <c r="AE136" s="36"/>
      <c r="AG136" s="65"/>
    </row>
    <row r="137" spans="1:34">
      <c r="A137" s="33"/>
      <c r="B137" s="3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60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60"/>
      <c r="AE137" s="36"/>
      <c r="AG137" s="65"/>
    </row>
    <row r="138" spans="1:34">
      <c r="A138" s="33"/>
      <c r="B138" s="3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60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60"/>
      <c r="AE138" s="36"/>
      <c r="AG138" s="65"/>
    </row>
    <row r="139" spans="1:34">
      <c r="A139" s="33"/>
      <c r="B139" s="3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60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60"/>
      <c r="AE139" s="36"/>
      <c r="AG139" s="65"/>
    </row>
    <row r="140" spans="1:34">
      <c r="A140" s="33"/>
      <c r="B140" s="3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60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60"/>
      <c r="AE140" s="36"/>
      <c r="AG140" s="65"/>
    </row>
    <row r="141" spans="1:34">
      <c r="A141" s="33"/>
      <c r="B141" s="3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60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60"/>
      <c r="AE141" s="36"/>
      <c r="AG141" s="65"/>
    </row>
    <row r="142" spans="1:34">
      <c r="A142" s="37" t="s">
        <v>645</v>
      </c>
      <c r="B142" s="3" t="str">
        <f>IFERROR((VLOOKUP(A142,'GL Review'!E:G,3,FALSE)),"")</f>
        <v/>
      </c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1"/>
      <c r="Q142" s="36">
        <f>Q105-Q114-Q135</f>
        <v>-41066.444699999993</v>
      </c>
      <c r="R142" s="36">
        <f t="shared" ref="R142:AB142" si="34">R105-R114-R135</f>
        <v>175962.0338</v>
      </c>
      <c r="S142" s="36">
        <f t="shared" si="34"/>
        <v>24284.445500000002</v>
      </c>
      <c r="T142" s="36">
        <f t="shared" si="34"/>
        <v>60702.62999999999</v>
      </c>
      <c r="U142" s="36">
        <f t="shared" si="34"/>
        <v>24024.122600000002</v>
      </c>
      <c r="V142" s="36">
        <f t="shared" si="34"/>
        <v>65267.299200000009</v>
      </c>
      <c r="W142" s="36">
        <f t="shared" si="34"/>
        <v>0</v>
      </c>
      <c r="X142" s="36">
        <f t="shared" si="34"/>
        <v>0</v>
      </c>
      <c r="Y142" s="36">
        <f t="shared" si="34"/>
        <v>0</v>
      </c>
      <c r="Z142" s="36">
        <f t="shared" si="34"/>
        <v>0</v>
      </c>
      <c r="AA142" s="36">
        <f t="shared" si="34"/>
        <v>0</v>
      </c>
      <c r="AB142" s="36">
        <f t="shared" si="34"/>
        <v>0</v>
      </c>
      <c r="AC142" s="31"/>
    </row>
    <row r="143" spans="1:34">
      <c r="A143" s="37"/>
      <c r="B143" s="3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1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1"/>
    </row>
    <row r="144" spans="1:34">
      <c r="A144" s="37" t="s">
        <v>644</v>
      </c>
      <c r="B144" s="3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1"/>
      <c r="Q144" s="36">
        <f>Q142</f>
        <v>-41066.444699999993</v>
      </c>
      <c r="R144" s="36">
        <f>R142+Q144</f>
        <v>134895.58910000001</v>
      </c>
      <c r="S144" s="36">
        <f t="shared" ref="S144:AB144" si="35">S142+R144</f>
        <v>159180.03460000001</v>
      </c>
      <c r="T144" s="36">
        <f t="shared" si="35"/>
        <v>219882.66460000002</v>
      </c>
      <c r="U144" s="36">
        <f t="shared" si="35"/>
        <v>243906.78720000002</v>
      </c>
      <c r="V144" s="36">
        <f t="shared" si="35"/>
        <v>309174.08640000003</v>
      </c>
      <c r="W144" s="36">
        <f t="shared" si="35"/>
        <v>309174.08640000003</v>
      </c>
      <c r="X144" s="36">
        <f t="shared" si="35"/>
        <v>309174.08640000003</v>
      </c>
      <c r="Y144" s="36">
        <f t="shared" si="35"/>
        <v>309174.08640000003</v>
      </c>
      <c r="Z144" s="36">
        <f t="shared" si="35"/>
        <v>309174.08640000003</v>
      </c>
      <c r="AA144" s="36">
        <f t="shared" si="35"/>
        <v>309174.08640000003</v>
      </c>
      <c r="AB144" s="36">
        <f t="shared" si="35"/>
        <v>309174.08640000003</v>
      </c>
      <c r="AC144" s="31"/>
    </row>
    <row r="145" spans="1:33">
      <c r="A145" s="37"/>
      <c r="B145" s="3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1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1"/>
    </row>
    <row r="146" spans="1:33">
      <c r="A146" s="37"/>
      <c r="B146" s="3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1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1"/>
    </row>
    <row r="147" spans="1:33">
      <c r="A147" s="37"/>
      <c r="B147" s="3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1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1"/>
    </row>
    <row r="148" spans="1:33">
      <c r="A148" s="37"/>
      <c r="B148" s="3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1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1"/>
    </row>
    <row r="149" spans="1:33">
      <c r="A149" s="37"/>
      <c r="B149" s="3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1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1"/>
    </row>
    <row r="152" spans="1:33" ht="30" customHeight="1">
      <c r="A152" s="18"/>
      <c r="B152" s="18"/>
      <c r="C152" s="18"/>
      <c r="D152" s="20">
        <f>D$1</f>
        <v>45292</v>
      </c>
      <c r="E152" s="20">
        <f>E$1</f>
        <v>45323</v>
      </c>
      <c r="F152" s="20">
        <f t="shared" ref="F152:P152" si="36">F$1</f>
        <v>45352</v>
      </c>
      <c r="G152" s="20">
        <f t="shared" si="36"/>
        <v>45383</v>
      </c>
      <c r="H152" s="20">
        <f t="shared" si="36"/>
        <v>45413</v>
      </c>
      <c r="I152" s="20">
        <f t="shared" si="36"/>
        <v>45444</v>
      </c>
      <c r="J152" s="20">
        <f t="shared" si="36"/>
        <v>45474</v>
      </c>
      <c r="K152" s="20">
        <f t="shared" si="36"/>
        <v>45505</v>
      </c>
      <c r="L152" s="20">
        <f t="shared" si="36"/>
        <v>45536</v>
      </c>
      <c r="M152" s="20">
        <f t="shared" si="36"/>
        <v>45566</v>
      </c>
      <c r="N152" s="20">
        <f t="shared" si="36"/>
        <v>45597</v>
      </c>
      <c r="O152" s="20">
        <f t="shared" si="36"/>
        <v>45627</v>
      </c>
      <c r="P152" s="19" t="str">
        <f t="shared" si="36"/>
        <v>FY 24</v>
      </c>
      <c r="Q152" s="20">
        <f>Q$1</f>
        <v>45658</v>
      </c>
      <c r="R152" s="20">
        <f>R$1</f>
        <v>45689</v>
      </c>
      <c r="S152" s="20">
        <f t="shared" ref="S152:AG152" si="37">S$1</f>
        <v>45717</v>
      </c>
      <c r="T152" s="20">
        <f t="shared" si="37"/>
        <v>45748</v>
      </c>
      <c r="U152" s="20">
        <f t="shared" si="37"/>
        <v>45778</v>
      </c>
      <c r="V152" s="20">
        <f t="shared" si="37"/>
        <v>45809</v>
      </c>
      <c r="W152" s="20">
        <f t="shared" si="37"/>
        <v>45839</v>
      </c>
      <c r="X152" s="20">
        <f t="shared" si="37"/>
        <v>45870</v>
      </c>
      <c r="Y152" s="20">
        <f t="shared" si="37"/>
        <v>45901</v>
      </c>
      <c r="Z152" s="20">
        <f t="shared" si="37"/>
        <v>45931</v>
      </c>
      <c r="AA152" s="20">
        <f t="shared" si="37"/>
        <v>45962</v>
      </c>
      <c r="AB152" s="20">
        <f t="shared" si="37"/>
        <v>45992</v>
      </c>
      <c r="AC152" s="19" t="str">
        <f t="shared" si="37"/>
        <v>FY 24</v>
      </c>
      <c r="AD152" s="19"/>
      <c r="AE152" s="19" t="str">
        <f t="shared" si="37"/>
        <v>Budget</v>
      </c>
      <c r="AF152" s="19"/>
      <c r="AG152" s="19" t="str">
        <f t="shared" si="37"/>
        <v>Variance</v>
      </c>
    </row>
    <row r="153" spans="1:33">
      <c r="A153" s="18"/>
      <c r="B153" s="18"/>
      <c r="C153" s="18"/>
      <c r="D153" s="20" t="str">
        <f>D$2</f>
        <v>M 01</v>
      </c>
      <c r="E153" s="20" t="str">
        <f t="shared" ref="E153:P153" si="38">E$2</f>
        <v>M 02</v>
      </c>
      <c r="F153" s="20" t="str">
        <f t="shared" si="38"/>
        <v>M 03</v>
      </c>
      <c r="G153" s="20" t="str">
        <f t="shared" si="38"/>
        <v>M 04</v>
      </c>
      <c r="H153" s="20" t="str">
        <f t="shared" si="38"/>
        <v>M 05</v>
      </c>
      <c r="I153" s="20" t="str">
        <f t="shared" si="38"/>
        <v>M 06</v>
      </c>
      <c r="J153" s="20" t="str">
        <f t="shared" si="38"/>
        <v>M 07</v>
      </c>
      <c r="K153" s="20" t="str">
        <f t="shared" si="38"/>
        <v>M 08</v>
      </c>
      <c r="L153" s="20" t="str">
        <f t="shared" si="38"/>
        <v>M 09</v>
      </c>
      <c r="M153" s="20" t="str">
        <f t="shared" si="38"/>
        <v>M 10</v>
      </c>
      <c r="N153" s="20" t="str">
        <f t="shared" si="38"/>
        <v>M 11</v>
      </c>
      <c r="O153" s="20" t="str">
        <f t="shared" si="38"/>
        <v>M 12</v>
      </c>
      <c r="P153" s="22" t="str">
        <f t="shared" si="38"/>
        <v>Y 03</v>
      </c>
      <c r="Q153" s="20" t="str">
        <f>Q$2</f>
        <v>M 01</v>
      </c>
      <c r="R153" s="20" t="str">
        <f t="shared" ref="R153:AE153" si="39">R$2</f>
        <v>M 02</v>
      </c>
      <c r="S153" s="20" t="str">
        <f t="shared" si="39"/>
        <v>M 03</v>
      </c>
      <c r="T153" s="20" t="str">
        <f t="shared" si="39"/>
        <v>M 04</v>
      </c>
      <c r="U153" s="20" t="str">
        <f t="shared" si="39"/>
        <v>M 05</v>
      </c>
      <c r="V153" s="20" t="str">
        <f t="shared" si="39"/>
        <v>M 06</v>
      </c>
      <c r="W153" s="20" t="str">
        <f t="shared" si="39"/>
        <v>M 07</v>
      </c>
      <c r="X153" s="20" t="str">
        <f t="shared" si="39"/>
        <v>M 08</v>
      </c>
      <c r="Y153" s="20" t="str">
        <f t="shared" si="39"/>
        <v>M 09</v>
      </c>
      <c r="Z153" s="20" t="str">
        <f t="shared" si="39"/>
        <v>M 10</v>
      </c>
      <c r="AA153" s="20" t="str">
        <f t="shared" si="39"/>
        <v>M 11</v>
      </c>
      <c r="AB153" s="20" t="str">
        <f t="shared" si="39"/>
        <v>M 12</v>
      </c>
      <c r="AC153" s="22" t="str">
        <f t="shared" si="39"/>
        <v>Y 03</v>
      </c>
      <c r="AD153" s="22"/>
      <c r="AE153" s="22">
        <f t="shared" si="39"/>
        <v>2025</v>
      </c>
      <c r="AF153" s="22"/>
      <c r="AG153" s="22"/>
    </row>
    <row r="155" spans="1:33">
      <c r="A155" s="42"/>
      <c r="B155" s="42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1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1"/>
    </row>
    <row r="156" spans="1:33">
      <c r="A156" s="2" t="s">
        <v>618</v>
      </c>
      <c r="B156" s="3" t="str">
        <f>IFERROR((VLOOKUP(A156,'GL Review'!E:G,3,FALSE)),"")</f>
        <v/>
      </c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8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8"/>
    </row>
    <row r="157" spans="1:33">
      <c r="A157" s="99" t="s">
        <v>354</v>
      </c>
      <c r="B157" s="3">
        <f>IFERROR((VLOOKUP(A157,'GL Review'!E:G,3,FALSE)),"")</f>
        <v>21006</v>
      </c>
      <c r="D157" s="30" cm="1">
        <f t="array" ref="D157">-(
SUM(('Export (QBO)'!$G$2:$G$2483&gt;=Budget!D$1)*('Export (QBO)'!$G$2:$G$2483&lt;=((EOMONTH(Budget!D$1,0))))*('Export (QBO)'!$J$2:$J$2483=$A157)*('Export (QBO)'!$I$2:$I$2483))
)</f>
        <v>0</v>
      </c>
      <c r="E157" s="30" cm="1">
        <f t="array" ref="E157">-(
SUM(('Export (QBO)'!$G$2:$G$2483&gt;=Budget!E$1)*('Export (QBO)'!$G$2:$G$2483&lt;=((EOMONTH(Budget!E$1,0))))*('Export (QBO)'!$J$2:$J$2483=$A157)*('Export (QBO)'!$I$2:$I$2483))
)</f>
        <v>0</v>
      </c>
      <c r="F157" s="30" cm="1">
        <f t="array" ref="F157">-(
SUM(('Export (QBO)'!$G$2:$G$2483&gt;=Budget!F$1)*('Export (QBO)'!$G$2:$G$2483&lt;=((EOMONTH(Budget!F$1,0))))*('Export (QBO)'!$J$2:$J$2483=$A157)*('Export (QBO)'!$I$2:$I$2483))
)</f>
        <v>0</v>
      </c>
      <c r="G157" s="30" cm="1">
        <f t="array" ref="G157">-(
SUM(('Export (QBO)'!$G$2:$G$2483&gt;=Budget!G$1)*('Export (QBO)'!$G$2:$G$2483&lt;=((EOMONTH(Budget!G$1,0))))*('Export (QBO)'!$J$2:$J$2483=$A157)*('Export (QBO)'!$I$2:$I$2483))
)</f>
        <v>0</v>
      </c>
      <c r="H157" s="30" cm="1">
        <f t="array" ref="H157">-(
SUM(('Export (QBO)'!$G$2:$G$2483&gt;=Budget!H$1)*('Export (QBO)'!$G$2:$G$2483&lt;=((EOMONTH(Budget!H$1,0))))*('Export (QBO)'!$J$2:$J$2483=$A157)*('Export (QBO)'!$I$2:$I$2483))
)</f>
        <v>0</v>
      </c>
      <c r="I157" s="30" cm="1">
        <f t="array" ref="I157">-(
SUM(('Export (QBO)'!$G$2:$G$2483&gt;=Budget!I$1)*('Export (QBO)'!$G$2:$G$2483&lt;=((EOMONTH(Budget!I$1,0))))*('Export (QBO)'!$J$2:$J$2483=$A157)*('Export (QBO)'!$I$2:$I$2483))
)</f>
        <v>0</v>
      </c>
      <c r="J157" s="30" cm="1">
        <f t="array" ref="J157">-(
SUM(('Export (QBO)'!$G$2:$G$2483&gt;=Budget!J$1)*('Export (QBO)'!$G$2:$G$2483&lt;=((EOMONTH(Budget!J$1,0))))*('Export (QBO)'!$J$2:$J$2483=$A157)*('Export (QBO)'!$I$2:$I$2483))
)</f>
        <v>0</v>
      </c>
      <c r="K157" s="30" cm="1">
        <f t="array" ref="K157">-(
SUM(('Export (QBO)'!$G$2:$G$2483&gt;=Budget!K$1)*('Export (QBO)'!$G$2:$G$2483&lt;=((EOMONTH(Budget!K$1,0))))*('Export (QBO)'!$J$2:$J$2483=$A157)*('Export (QBO)'!$I$2:$I$2483))
)</f>
        <v>0</v>
      </c>
      <c r="L157" s="30" cm="1">
        <f t="array" ref="L157">-(
SUM(('Export (QBO)'!$G$2:$G$2483&gt;=Budget!L$1)*('Export (QBO)'!$G$2:$G$2483&lt;=((EOMONTH(Budget!L$1,0))))*('Export (QBO)'!$J$2:$J$2483=$A157)*('Export (QBO)'!$I$2:$I$2483))
)</f>
        <v>0</v>
      </c>
      <c r="M157" s="30" cm="1">
        <f t="array" ref="M157">-(
SUM(('Export (QBO)'!$G$2:$G$2483&gt;=Budget!M$1)*('Export (QBO)'!$G$2:$G$2483&lt;=((EOMONTH(Budget!M$1,0))))*('Export (QBO)'!$J$2:$J$2483=$A157)*('Export (QBO)'!$I$2:$I$2483))
)</f>
        <v>0</v>
      </c>
      <c r="N157" s="30" cm="1">
        <f t="array" ref="N157">-(
SUM(('Export (QBO)'!$G$2:$G$2483&gt;=Budget!N$1)*('Export (QBO)'!$G$2:$G$2483&lt;=((EOMONTH(Budget!N$1,0))))*('Export (QBO)'!$J$2:$J$2483=$A157)*('Export (QBO)'!$I$2:$I$2483))
)</f>
        <v>0</v>
      </c>
      <c r="O157" s="30" cm="1">
        <f t="array" ref="O157">-(
SUM(('Export (QBO)'!$G$2:$G$2483&gt;=Budget!O$1)*('Export (QBO)'!$G$2:$G$2483&lt;=((EOMONTH(Budget!O$1,0))))*('Export (QBO)'!$J$2:$J$2483=$A157)*('Export (QBO)'!$I$2:$I$2483))
)</f>
        <v>0</v>
      </c>
      <c r="P157" s="31">
        <f>SUM(D157:O157)</f>
        <v>0</v>
      </c>
      <c r="Q157" s="30" cm="1">
        <f t="array" ref="Q157">-(
SUM(('Export (QBO)'!$G$2:$G$2483&gt;=Budget!Q$1)*('Export (QBO)'!$G$2:$G$2483&lt;=((EOMONTH(Budget!Q$1,0))))*('Export (QBO)'!$J$2:$J$2483=$A157)*('Export (QBO)'!$I$2:$I$2483))
)</f>
        <v>-108716.23000000001</v>
      </c>
      <c r="R157" s="30" cm="1">
        <f t="array" ref="R157">-(
SUM(('Export (QBO)'!$G$2:$G$2483&gt;=Budget!R$1)*('Export (QBO)'!$G$2:$G$2483&lt;=((EOMONTH(Budget!R$1,0))))*('Export (QBO)'!$J$2:$J$2483=$A157)*('Export (QBO)'!$I$2:$I$2483))
)</f>
        <v>17045.22000000003</v>
      </c>
      <c r="S157" s="30" cm="1">
        <f t="array" ref="S157">-(
SUM(('Export (QBO)'!$G$2:$G$2483&gt;=Budget!S$1)*('Export (QBO)'!$G$2:$G$2483&lt;=((EOMONTH(Budget!S$1,0))))*('Export (QBO)'!$J$2:$J$2483=$A157)*('Export (QBO)'!$I$2:$I$2483))
)</f>
        <v>24585.379999999997</v>
      </c>
      <c r="T157" s="30" cm="1">
        <f t="array" ref="T157">-(
SUM(('Export (QBO)'!$G$2:$G$2483&gt;=Budget!T$1)*('Export (QBO)'!$G$2:$G$2483&lt;=((EOMONTH(Budget!T$1,0))))*('Export (QBO)'!$J$2:$J$2483=$A157)*('Export (QBO)'!$I$2:$I$2483))
)</f>
        <v>45921.270000000011</v>
      </c>
      <c r="U157" s="30" cm="1">
        <f t="array" ref="U157">-(
SUM(('Export (QBO)'!$G$2:$G$2483&gt;=Budget!U$1)*('Export (QBO)'!$G$2:$G$2483&lt;=((EOMONTH(Budget!U$1,0))))*('Export (QBO)'!$J$2:$J$2483=$A157)*('Export (QBO)'!$I$2:$I$2483))
)</f>
        <v>-60527.240000000005</v>
      </c>
      <c r="V157" s="30" cm="1">
        <f t="array" ref="V157">-(
SUM(('Export (QBO)'!$G$2:$G$2483&gt;=Budget!V$1)*('Export (QBO)'!$G$2:$G$2483&lt;=((EOMONTH(Budget!V$1,0))))*('Export (QBO)'!$J$2:$J$2483=$A157)*('Export (QBO)'!$I$2:$I$2483))
)</f>
        <v>92521.56</v>
      </c>
      <c r="W157" s="30" cm="1">
        <f t="array" ref="W157">-(
SUM(('Export (QBO)'!$G$2:$G$2483&gt;=Budget!W$1)*('Export (QBO)'!$G$2:$G$2483&lt;=((EOMONTH(Budget!W$1,0))))*('Export (QBO)'!$J$2:$J$2483=$A157)*('Export (QBO)'!$I$2:$I$2483))
)</f>
        <v>0</v>
      </c>
      <c r="X157" s="30" cm="1">
        <f t="array" ref="X157">-(
SUM(('Export (QBO)'!$G$2:$G$2483&gt;=Budget!X$1)*('Export (QBO)'!$G$2:$G$2483&lt;=((EOMONTH(Budget!X$1,0))))*('Export (QBO)'!$J$2:$J$2483=$A157)*('Export (QBO)'!$I$2:$I$2483))
)</f>
        <v>0</v>
      </c>
      <c r="Y157" s="30" cm="1">
        <f t="array" ref="Y157">-(
SUM(('Export (QBO)'!$G$2:$G$2483&gt;=Budget!Y$1)*('Export (QBO)'!$G$2:$G$2483&lt;=((EOMONTH(Budget!Y$1,0))))*('Export (QBO)'!$J$2:$J$2483=$A157)*('Export (QBO)'!$I$2:$I$2483))
)</f>
        <v>0</v>
      </c>
      <c r="Z157" s="30" cm="1">
        <f t="array" ref="Z157">-(
SUM(('Export (QBO)'!$G$2:$G$2483&gt;=Budget!Z$1)*('Export (QBO)'!$G$2:$G$2483&lt;=((EOMONTH(Budget!Z$1,0))))*('Export (QBO)'!$J$2:$J$2483=$A157)*('Export (QBO)'!$I$2:$I$2483))
)</f>
        <v>0</v>
      </c>
      <c r="AA157" s="30" cm="1">
        <f t="array" ref="AA157">-(
SUM(('Export (QBO)'!$G$2:$G$2483&gt;=Budget!AA$1)*('Export (QBO)'!$G$2:$G$2483&lt;=((EOMONTH(Budget!AA$1,0))))*('Export (QBO)'!$J$2:$J$2483=$A157)*('Export (QBO)'!$I$2:$I$2483))
)</f>
        <v>0</v>
      </c>
      <c r="AB157" s="30" cm="1">
        <f t="array" ref="AB157">-(
SUM(('Export (QBO)'!$G$2:$G$2483&gt;=Budget!AB$1)*('Export (QBO)'!$G$2:$G$2483&lt;=((EOMONTH(Budget!AB$1,0))))*('Export (QBO)'!$J$2:$J$2483=$A157)*('Export (QBO)'!$I$2:$I$2483))
)</f>
        <v>0</v>
      </c>
      <c r="AC157" s="31">
        <f>SUM(Q157:AB157)</f>
        <v>10829.960000000021</v>
      </c>
    </row>
    <row r="158" spans="1:33">
      <c r="A158" s="99" t="s">
        <v>355</v>
      </c>
      <c r="B158" s="3">
        <f>IFERROR((VLOOKUP(A158,'GL Review'!E:G,3,FALSE)),"")</f>
        <v>21007</v>
      </c>
      <c r="D158" s="44" cm="1">
        <f t="array" ref="D158">-(
SUM(('Export (QBO)'!$G$2:$G$2483&gt;=Budget!D$1)*('Export (QBO)'!$G$2:$G$2483&lt;=((EOMONTH(Budget!D$1,0))))*('Export (QBO)'!$J$2:$J$2483=$A158)*('Export (QBO)'!$I$2:$I$2483))
)</f>
        <v>0</v>
      </c>
      <c r="E158" s="44" cm="1">
        <f t="array" ref="E158">-(
SUM(('Export (QBO)'!$G$2:$G$2483&gt;=Budget!E$1)*('Export (QBO)'!$G$2:$G$2483&lt;=((EOMONTH(Budget!E$1,0))))*('Export (QBO)'!$J$2:$J$2483=$A158)*('Export (QBO)'!$I$2:$I$2483))
)</f>
        <v>0</v>
      </c>
      <c r="F158" s="44" cm="1">
        <f t="array" ref="F158">-(
SUM(('Export (QBO)'!$G$2:$G$2483&gt;=Budget!F$1)*('Export (QBO)'!$G$2:$G$2483&lt;=((EOMONTH(Budget!F$1,0))))*('Export (QBO)'!$J$2:$J$2483=$A158)*('Export (QBO)'!$I$2:$I$2483))
)</f>
        <v>0</v>
      </c>
      <c r="G158" s="44" cm="1">
        <f t="array" ref="G158">-(
SUM(('Export (QBO)'!$G$2:$G$2483&gt;=Budget!G$1)*('Export (QBO)'!$G$2:$G$2483&lt;=((EOMONTH(Budget!G$1,0))))*('Export (QBO)'!$J$2:$J$2483=$A158)*('Export (QBO)'!$I$2:$I$2483))
)</f>
        <v>0</v>
      </c>
      <c r="H158" s="44" cm="1">
        <f t="array" ref="H158">-(
SUM(('Export (QBO)'!$G$2:$G$2483&gt;=Budget!H$1)*('Export (QBO)'!$G$2:$G$2483&lt;=((EOMONTH(Budget!H$1,0))))*('Export (QBO)'!$J$2:$J$2483=$A158)*('Export (QBO)'!$I$2:$I$2483))
)</f>
        <v>0</v>
      </c>
      <c r="I158" s="44" cm="1">
        <f t="array" ref="I158">-(
SUM(('Export (QBO)'!$G$2:$G$2483&gt;=Budget!I$1)*('Export (QBO)'!$G$2:$G$2483&lt;=((EOMONTH(Budget!I$1,0))))*('Export (QBO)'!$J$2:$J$2483=$A158)*('Export (QBO)'!$I$2:$I$2483))
)</f>
        <v>0</v>
      </c>
      <c r="J158" s="44" cm="1">
        <f t="array" ref="J158">-(
SUM(('Export (QBO)'!$G$2:$G$2483&gt;=Budget!J$1)*('Export (QBO)'!$G$2:$G$2483&lt;=((EOMONTH(Budget!J$1,0))))*('Export (QBO)'!$J$2:$J$2483=$A158)*('Export (QBO)'!$I$2:$I$2483))
)</f>
        <v>0</v>
      </c>
      <c r="K158" s="44" cm="1">
        <f t="array" ref="K158">-(
SUM(('Export (QBO)'!$G$2:$G$2483&gt;=Budget!K$1)*('Export (QBO)'!$G$2:$G$2483&lt;=((EOMONTH(Budget!K$1,0))))*('Export (QBO)'!$J$2:$J$2483=$A158)*('Export (QBO)'!$I$2:$I$2483))
)</f>
        <v>0</v>
      </c>
      <c r="L158" s="44" cm="1">
        <f t="array" ref="L158">-(
SUM(('Export (QBO)'!$G$2:$G$2483&gt;=Budget!L$1)*('Export (QBO)'!$G$2:$G$2483&lt;=((EOMONTH(Budget!L$1,0))))*('Export (QBO)'!$J$2:$J$2483=$A158)*('Export (QBO)'!$I$2:$I$2483))
)</f>
        <v>0</v>
      </c>
      <c r="M158" s="44" cm="1">
        <f t="array" ref="M158">-(
SUM(('Export (QBO)'!$G$2:$G$2483&gt;=Budget!M$1)*('Export (QBO)'!$G$2:$G$2483&lt;=((EOMONTH(Budget!M$1,0))))*('Export (QBO)'!$J$2:$J$2483=$A158)*('Export (QBO)'!$I$2:$I$2483))
)</f>
        <v>0</v>
      </c>
      <c r="N158" s="44" cm="1">
        <f t="array" ref="N158">-(
SUM(('Export (QBO)'!$G$2:$G$2483&gt;=Budget!N$1)*('Export (QBO)'!$G$2:$G$2483&lt;=((EOMONTH(Budget!N$1,0))))*('Export (QBO)'!$J$2:$J$2483=$A158)*('Export (QBO)'!$I$2:$I$2483))
)</f>
        <v>0</v>
      </c>
      <c r="O158" s="44" cm="1">
        <f t="array" ref="O158">-(
SUM(('Export (QBO)'!$G$2:$G$2483&gt;=Budget!O$1)*('Export (QBO)'!$G$2:$G$2483&lt;=((EOMONTH(Budget!O$1,0))))*('Export (QBO)'!$J$2:$J$2483=$A158)*('Export (QBO)'!$I$2:$I$2483))
)</f>
        <v>0</v>
      </c>
      <c r="P158" s="43">
        <f>SUM(D158:O158)</f>
        <v>0</v>
      </c>
      <c r="Q158" s="44" cm="1">
        <f t="array" ref="Q158">-(
SUM(('Export (QBO)'!$G$2:$G$2483&gt;=Budget!Q$1)*('Export (QBO)'!$G$2:$G$2483&lt;=((EOMONTH(Budget!Q$1,0))))*('Export (QBO)'!$J$2:$J$2483=$A158)*('Export (QBO)'!$I$2:$I$2483))
)</f>
        <v>0</v>
      </c>
      <c r="R158" s="44" cm="1">
        <f t="array" ref="R158">-(
SUM(('Export (QBO)'!$G$2:$G$2483&gt;=Budget!R$1)*('Export (QBO)'!$G$2:$G$2483&lt;=((EOMONTH(Budget!R$1,0))))*('Export (QBO)'!$J$2:$J$2483=$A158)*('Export (QBO)'!$I$2:$I$2483))
)</f>
        <v>0</v>
      </c>
      <c r="S158" s="44" cm="1">
        <f t="array" ref="S158">-(
SUM(('Export (QBO)'!$G$2:$G$2483&gt;=Budget!S$1)*('Export (QBO)'!$G$2:$G$2483&lt;=((EOMONTH(Budget!S$1,0))))*('Export (QBO)'!$J$2:$J$2483=$A158)*('Export (QBO)'!$I$2:$I$2483))
)</f>
        <v>0</v>
      </c>
      <c r="T158" s="44" cm="1">
        <f t="array" ref="T158">-(
SUM(('Export (QBO)'!$G$2:$G$2483&gt;=Budget!T$1)*('Export (QBO)'!$G$2:$G$2483&lt;=((EOMONTH(Budget!T$1,0))))*('Export (QBO)'!$J$2:$J$2483=$A158)*('Export (QBO)'!$I$2:$I$2483))
)</f>
        <v>0</v>
      </c>
      <c r="U158" s="44" cm="1">
        <f t="array" ref="U158">-(
SUM(('Export (QBO)'!$G$2:$G$2483&gt;=Budget!U$1)*('Export (QBO)'!$G$2:$G$2483&lt;=((EOMONTH(Budget!U$1,0))))*('Export (QBO)'!$J$2:$J$2483=$A158)*('Export (QBO)'!$I$2:$I$2483))
)</f>
        <v>0</v>
      </c>
      <c r="V158" s="44" cm="1">
        <f t="array" ref="V158">-(
SUM(('Export (QBO)'!$G$2:$G$2483&gt;=Budget!V$1)*('Export (QBO)'!$G$2:$G$2483&lt;=((EOMONTH(Budget!V$1,0))))*('Export (QBO)'!$J$2:$J$2483=$A158)*('Export (QBO)'!$I$2:$I$2483))
)</f>
        <v>0</v>
      </c>
      <c r="W158" s="44" cm="1">
        <f t="array" ref="W158">-(
SUM(('Export (QBO)'!$G$2:$G$2483&gt;=Budget!W$1)*('Export (QBO)'!$G$2:$G$2483&lt;=((EOMONTH(Budget!W$1,0))))*('Export (QBO)'!$J$2:$J$2483=$A158)*('Export (QBO)'!$I$2:$I$2483))
)</f>
        <v>0</v>
      </c>
      <c r="X158" s="44" cm="1">
        <f t="array" ref="X158">-(
SUM(('Export (QBO)'!$G$2:$G$2483&gt;=Budget!X$1)*('Export (QBO)'!$G$2:$G$2483&lt;=((EOMONTH(Budget!X$1,0))))*('Export (QBO)'!$J$2:$J$2483=$A158)*('Export (QBO)'!$I$2:$I$2483))
)</f>
        <v>0</v>
      </c>
      <c r="Y158" s="44" cm="1">
        <f t="array" ref="Y158">-(
SUM(('Export (QBO)'!$G$2:$G$2483&gt;=Budget!Y$1)*('Export (QBO)'!$G$2:$G$2483&lt;=((EOMONTH(Budget!Y$1,0))))*('Export (QBO)'!$J$2:$J$2483=$A158)*('Export (QBO)'!$I$2:$I$2483))
)</f>
        <v>0</v>
      </c>
      <c r="Z158" s="44" cm="1">
        <f t="array" ref="Z158">-(
SUM(('Export (QBO)'!$G$2:$G$2483&gt;=Budget!Z$1)*('Export (QBO)'!$G$2:$G$2483&lt;=((EOMONTH(Budget!Z$1,0))))*('Export (QBO)'!$J$2:$J$2483=$A158)*('Export (QBO)'!$I$2:$I$2483))
)</f>
        <v>0</v>
      </c>
      <c r="AA158" s="44" cm="1">
        <f t="array" ref="AA158">-(
SUM(('Export (QBO)'!$G$2:$G$2483&gt;=Budget!AA$1)*('Export (QBO)'!$G$2:$G$2483&lt;=((EOMONTH(Budget!AA$1,0))))*('Export (QBO)'!$J$2:$J$2483=$A158)*('Export (QBO)'!$I$2:$I$2483))
)</f>
        <v>0</v>
      </c>
      <c r="AB158" s="44" cm="1">
        <f t="array" ref="AB158">-(
SUM(('Export (QBO)'!$G$2:$G$2483&gt;=Budget!AB$1)*('Export (QBO)'!$G$2:$G$2483&lt;=((EOMONTH(Budget!AB$1,0))))*('Export (QBO)'!$J$2:$J$2483=$A158)*('Export (QBO)'!$I$2:$I$2483))
)</f>
        <v>0</v>
      </c>
      <c r="AC158" s="43">
        <f>SUM(Q158:AB158)</f>
        <v>0</v>
      </c>
    </row>
    <row r="159" spans="1:33" ht="17" thickBot="1">
      <c r="A159" s="3"/>
      <c r="B159" s="3" t="str">
        <f>IFERROR((VLOOKUP(A159,'GL Review'!E:G,3,FALSE)),"")</f>
        <v/>
      </c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1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1"/>
    </row>
    <row r="160" spans="1:33">
      <c r="A160" s="33" t="s">
        <v>619</v>
      </c>
      <c r="B160" s="3" t="str">
        <f>IFERROR((VLOOKUP(A160,'GL Review'!E:G,3,FALSE)),"")</f>
        <v/>
      </c>
      <c r="D160" s="34">
        <f t="shared" ref="D160:O160" si="40">SUM(D156:D159)</f>
        <v>0</v>
      </c>
      <c r="E160" s="34">
        <f t="shared" si="40"/>
        <v>0</v>
      </c>
      <c r="F160" s="34">
        <f t="shared" si="40"/>
        <v>0</v>
      </c>
      <c r="G160" s="34">
        <f t="shared" si="40"/>
        <v>0</v>
      </c>
      <c r="H160" s="34">
        <f t="shared" si="40"/>
        <v>0</v>
      </c>
      <c r="I160" s="34">
        <f t="shared" si="40"/>
        <v>0</v>
      </c>
      <c r="J160" s="34">
        <f t="shared" si="40"/>
        <v>0</v>
      </c>
      <c r="K160" s="34">
        <f t="shared" si="40"/>
        <v>0</v>
      </c>
      <c r="L160" s="34">
        <f t="shared" si="40"/>
        <v>0</v>
      </c>
      <c r="M160" s="34">
        <f t="shared" si="40"/>
        <v>0</v>
      </c>
      <c r="N160" s="34">
        <f t="shared" si="40"/>
        <v>0</v>
      </c>
      <c r="O160" s="34">
        <f t="shared" si="40"/>
        <v>0</v>
      </c>
      <c r="P160" s="35">
        <f>SUM(D160:O160)</f>
        <v>0</v>
      </c>
      <c r="Q160" s="34">
        <f t="shared" ref="Q160:AB160" si="41">SUM(Q156:Q159)</f>
        <v>-108716.23000000001</v>
      </c>
      <c r="R160" s="34">
        <f t="shared" si="41"/>
        <v>17045.22000000003</v>
      </c>
      <c r="S160" s="34">
        <f t="shared" si="41"/>
        <v>24585.379999999997</v>
      </c>
      <c r="T160" s="34">
        <f t="shared" si="41"/>
        <v>45921.270000000011</v>
      </c>
      <c r="U160" s="34">
        <f t="shared" si="41"/>
        <v>-60527.240000000005</v>
      </c>
      <c r="V160" s="34">
        <f t="shared" si="41"/>
        <v>92521.56</v>
      </c>
      <c r="W160" s="34">
        <f t="shared" si="41"/>
        <v>0</v>
      </c>
      <c r="X160" s="34">
        <f t="shared" si="41"/>
        <v>0</v>
      </c>
      <c r="Y160" s="34">
        <f t="shared" si="41"/>
        <v>0</v>
      </c>
      <c r="Z160" s="34">
        <f t="shared" si="41"/>
        <v>0</v>
      </c>
      <c r="AA160" s="34">
        <f t="shared" si="41"/>
        <v>0</v>
      </c>
      <c r="AB160" s="34">
        <f t="shared" si="41"/>
        <v>0</v>
      </c>
      <c r="AC160" s="35">
        <f>SUM(Q160:AB160)</f>
        <v>10829.960000000021</v>
      </c>
      <c r="AE160" s="34"/>
      <c r="AG160" s="64"/>
    </row>
    <row r="161" spans="1:34">
      <c r="A161" s="33"/>
      <c r="B161" s="3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60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60"/>
      <c r="AE161" s="36"/>
      <c r="AG161" s="65"/>
    </row>
    <row r="162" spans="1:34">
      <c r="A162" s="37"/>
      <c r="B162" s="3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1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1"/>
    </row>
    <row r="163" spans="1:34">
      <c r="A163" s="2" t="s">
        <v>343</v>
      </c>
      <c r="B163" s="3" t="str">
        <f>IFERROR((VLOOKUP(A163,'GL Review'!E:G,3,FALSE)),"")</f>
        <v/>
      </c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8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8"/>
    </row>
    <row r="164" spans="1:34">
      <c r="A164" s="99" t="s">
        <v>353</v>
      </c>
      <c r="B164" s="3" t="str">
        <f>IFERROR((VLOOKUP(A164,'GL Review'!E:G,3,FALSE)),"")</f>
        <v/>
      </c>
      <c r="D164" s="44" cm="1">
        <f t="array" ref="D164">-(
SUM(('Export (QBO)'!$G$2:$G$2483&gt;=Budget!D$1)*('Export (QBO)'!$G$2:$G$2483&lt;=((EOMONTH(Budget!D$1,0))))*('Export (QBO)'!$J$2:$J$2483=$A164)*('Export (QBO)'!$I$2:$I$2483))
)</f>
        <v>0</v>
      </c>
      <c r="E164" s="44" cm="1">
        <f t="array" ref="E164">-(
SUM(('Export (QBO)'!$G$2:$G$2483&gt;=Budget!E$1)*('Export (QBO)'!$G$2:$G$2483&lt;=((EOMONTH(Budget!E$1,0))))*('Export (QBO)'!$J$2:$J$2483=$A164)*('Export (QBO)'!$I$2:$I$2483))
)</f>
        <v>0</v>
      </c>
      <c r="F164" s="44" cm="1">
        <f t="array" ref="F164">-(
SUM(('Export (QBO)'!$G$2:$G$2483&gt;=Budget!F$1)*('Export (QBO)'!$G$2:$G$2483&lt;=((EOMONTH(Budget!F$1,0))))*('Export (QBO)'!$J$2:$J$2483=$A164)*('Export (QBO)'!$I$2:$I$2483))
)</f>
        <v>0</v>
      </c>
      <c r="G164" s="44" cm="1">
        <f t="array" ref="G164">-(
SUM(('Export (QBO)'!$G$2:$G$2483&gt;=Budget!G$1)*('Export (QBO)'!$G$2:$G$2483&lt;=((EOMONTH(Budget!G$1,0))))*('Export (QBO)'!$J$2:$J$2483=$A164)*('Export (QBO)'!$I$2:$I$2483))
)</f>
        <v>0</v>
      </c>
      <c r="H164" s="44" cm="1">
        <f t="array" ref="H164">-(
SUM(('Export (QBO)'!$G$2:$G$2483&gt;=Budget!H$1)*('Export (QBO)'!$G$2:$G$2483&lt;=((EOMONTH(Budget!H$1,0))))*('Export (QBO)'!$J$2:$J$2483=$A164)*('Export (QBO)'!$I$2:$I$2483))
)</f>
        <v>0</v>
      </c>
      <c r="I164" s="44" cm="1">
        <f t="array" ref="I164">-(
SUM(('Export (QBO)'!$G$2:$G$2483&gt;=Budget!I$1)*('Export (QBO)'!$G$2:$G$2483&lt;=((EOMONTH(Budget!I$1,0))))*('Export (QBO)'!$J$2:$J$2483=$A164)*('Export (QBO)'!$I$2:$I$2483))
)</f>
        <v>0</v>
      </c>
      <c r="J164" s="44" cm="1">
        <f t="array" ref="J164">-(
SUM(('Export (QBO)'!$G$2:$G$2483&gt;=Budget!J$1)*('Export (QBO)'!$G$2:$G$2483&lt;=((EOMONTH(Budget!J$1,0))))*('Export (QBO)'!$J$2:$J$2483=$A164)*('Export (QBO)'!$I$2:$I$2483))
)</f>
        <v>0</v>
      </c>
      <c r="K164" s="44" cm="1">
        <f t="array" ref="K164">-(
SUM(('Export (QBO)'!$G$2:$G$2483&gt;=Budget!K$1)*('Export (QBO)'!$G$2:$G$2483&lt;=((EOMONTH(Budget!K$1,0))))*('Export (QBO)'!$J$2:$J$2483=$A164)*('Export (QBO)'!$I$2:$I$2483))
)</f>
        <v>0</v>
      </c>
      <c r="L164" s="44" cm="1">
        <f t="array" ref="L164">-(
SUM(('Export (QBO)'!$G$2:$G$2483&gt;=Budget!L$1)*('Export (QBO)'!$G$2:$G$2483&lt;=((EOMONTH(Budget!L$1,0))))*('Export (QBO)'!$J$2:$J$2483=$A164)*('Export (QBO)'!$I$2:$I$2483))
)</f>
        <v>0</v>
      </c>
      <c r="M164" s="44" cm="1">
        <f t="array" ref="M164">-(
SUM(('Export (QBO)'!$G$2:$G$2483&gt;=Budget!M$1)*('Export (QBO)'!$G$2:$G$2483&lt;=((EOMONTH(Budget!M$1,0))))*('Export (QBO)'!$J$2:$J$2483=$A164)*('Export (QBO)'!$I$2:$I$2483))
)</f>
        <v>0</v>
      </c>
      <c r="N164" s="44" cm="1">
        <f t="array" ref="N164">-(
SUM(('Export (QBO)'!$G$2:$G$2483&gt;=Budget!N$1)*('Export (QBO)'!$G$2:$G$2483&lt;=((EOMONTH(Budget!N$1,0))))*('Export (QBO)'!$J$2:$J$2483=$A164)*('Export (QBO)'!$I$2:$I$2483))
)</f>
        <v>0</v>
      </c>
      <c r="O164" s="44" cm="1">
        <f t="array" ref="O164">-(
SUM(('Export (QBO)'!$G$2:$G$2483&gt;=Budget!O$1)*('Export (QBO)'!$G$2:$G$2483&lt;=((EOMONTH(Budget!O$1,0))))*('Export (QBO)'!$J$2:$J$2483=$A164)*('Export (QBO)'!$I$2:$I$2483))
)</f>
        <v>0</v>
      </c>
      <c r="P164" s="43">
        <f>SUM(D164:O164)</f>
        <v>0</v>
      </c>
      <c r="Q164" s="44" cm="1">
        <f t="array" ref="Q164">-(
SUM(('Export (QBO)'!$G$2:$G$2483&gt;=Budget!Q$1)*('Export (QBO)'!$G$2:$G$2483&lt;=((EOMONTH(Budget!Q$1,0))))*('Export (QBO)'!$J$2:$J$2483=$A164)*('Export (QBO)'!$I$2:$I$2483))
)</f>
        <v>0</v>
      </c>
      <c r="R164" s="44" cm="1">
        <f t="array" ref="R164">-(
SUM(('Export (QBO)'!$G$2:$G$2483&gt;=Budget!R$1)*('Export (QBO)'!$G$2:$G$2483&lt;=((EOMONTH(Budget!R$1,0))))*('Export (QBO)'!$J$2:$J$2483=$A164)*('Export (QBO)'!$I$2:$I$2483))
)</f>
        <v>0</v>
      </c>
      <c r="S164" s="44" cm="1">
        <f t="array" ref="S164">-(
SUM(('Export (QBO)'!$G$2:$G$2483&gt;=Budget!S$1)*('Export (QBO)'!$G$2:$G$2483&lt;=((EOMONTH(Budget!S$1,0))))*('Export (QBO)'!$J$2:$J$2483=$A164)*('Export (QBO)'!$I$2:$I$2483))
)</f>
        <v>0</v>
      </c>
      <c r="T164" s="44" cm="1">
        <f t="array" ref="T164">-(
SUM(('Export (QBO)'!$G$2:$G$2483&gt;=Budget!T$1)*('Export (QBO)'!$G$2:$G$2483&lt;=((EOMONTH(Budget!T$1,0))))*('Export (QBO)'!$J$2:$J$2483=$A164)*('Export (QBO)'!$I$2:$I$2483))
)</f>
        <v>0</v>
      </c>
      <c r="U164" s="44" cm="1">
        <f t="array" ref="U164">-(
SUM(('Export (QBO)'!$G$2:$G$2483&gt;=Budget!U$1)*('Export (QBO)'!$G$2:$G$2483&lt;=((EOMONTH(Budget!U$1,0))))*('Export (QBO)'!$J$2:$J$2483=$A164)*('Export (QBO)'!$I$2:$I$2483))
)</f>
        <v>0</v>
      </c>
      <c r="V164" s="44" cm="1">
        <f t="array" ref="V164">-(
SUM(('Export (QBO)'!$G$2:$G$2483&gt;=Budget!V$1)*('Export (QBO)'!$G$2:$G$2483&lt;=((EOMONTH(Budget!V$1,0))))*('Export (QBO)'!$J$2:$J$2483=$A164)*('Export (QBO)'!$I$2:$I$2483))
)</f>
        <v>0</v>
      </c>
      <c r="W164" s="44" cm="1">
        <f t="array" ref="W164">-(
SUM(('Export (QBO)'!$G$2:$G$2483&gt;=Budget!W$1)*('Export (QBO)'!$G$2:$G$2483&lt;=((EOMONTH(Budget!W$1,0))))*('Export (QBO)'!$J$2:$J$2483=$A164)*('Export (QBO)'!$I$2:$I$2483))
)</f>
        <v>0</v>
      </c>
      <c r="X164" s="44" cm="1">
        <f t="array" ref="X164">-(
SUM(('Export (QBO)'!$G$2:$G$2483&gt;=Budget!X$1)*('Export (QBO)'!$G$2:$G$2483&lt;=((EOMONTH(Budget!X$1,0))))*('Export (QBO)'!$J$2:$J$2483=$A164)*('Export (QBO)'!$I$2:$I$2483))
)</f>
        <v>0</v>
      </c>
      <c r="Y164" s="44" cm="1">
        <f t="array" ref="Y164">-(
SUM(('Export (QBO)'!$G$2:$G$2483&gt;=Budget!Y$1)*('Export (QBO)'!$G$2:$G$2483&lt;=((EOMONTH(Budget!Y$1,0))))*('Export (QBO)'!$J$2:$J$2483=$A164)*('Export (QBO)'!$I$2:$I$2483))
)</f>
        <v>0</v>
      </c>
      <c r="Z164" s="44" cm="1">
        <f t="array" ref="Z164">-(
SUM(('Export (QBO)'!$G$2:$G$2483&gt;=Budget!Z$1)*('Export (QBO)'!$G$2:$G$2483&lt;=((EOMONTH(Budget!Z$1,0))))*('Export (QBO)'!$J$2:$J$2483=$A164)*('Export (QBO)'!$I$2:$I$2483))
)</f>
        <v>0</v>
      </c>
      <c r="AA164" s="44" cm="1">
        <f t="array" ref="AA164">-(
SUM(('Export (QBO)'!$G$2:$G$2483&gt;=Budget!AA$1)*('Export (QBO)'!$G$2:$G$2483&lt;=((EOMONTH(Budget!AA$1,0))))*('Export (QBO)'!$J$2:$J$2483=$A164)*('Export (QBO)'!$I$2:$I$2483))
)</f>
        <v>0</v>
      </c>
      <c r="AB164" s="44" cm="1">
        <f t="array" ref="AB164">-(
SUM(('Export (QBO)'!$G$2:$G$2483&gt;=Budget!AB$1)*('Export (QBO)'!$G$2:$G$2483&lt;=((EOMONTH(Budget!AB$1,0))))*('Export (QBO)'!$J$2:$J$2483=$A164)*('Export (QBO)'!$I$2:$I$2483))
)</f>
        <v>0</v>
      </c>
      <c r="AC164" s="43">
        <f>SUM(Q164:AB164)</f>
        <v>0</v>
      </c>
    </row>
    <row r="165" spans="1:34">
      <c r="A165" s="99" t="s">
        <v>756</v>
      </c>
      <c r="B165" s="3" t="str">
        <f>IFERROR((VLOOKUP(A165,'GL Review'!E:G,3,FALSE)),"")</f>
        <v/>
      </c>
      <c r="D165" s="44" cm="1">
        <f t="array" ref="D165">-(
SUM(('Export (QBO)'!$G$2:$G$2483&gt;=Budget!D$1)*('Export (QBO)'!$G$2:$G$2483&lt;=((EOMONTH(Budget!D$1,0))))*('Export (QBO)'!$J$2:$J$2483=$A165)*('Export (QBO)'!$I$2:$I$2483))
)</f>
        <v>0</v>
      </c>
      <c r="E165" s="44" cm="1">
        <f t="array" ref="E165">-(
SUM(('Export (QBO)'!$G$2:$G$2483&gt;=Budget!E$1)*('Export (QBO)'!$G$2:$G$2483&lt;=((EOMONTH(Budget!E$1,0))))*('Export (QBO)'!$J$2:$J$2483=$A165)*('Export (QBO)'!$I$2:$I$2483))
)</f>
        <v>0</v>
      </c>
      <c r="F165" s="44" cm="1">
        <f t="array" ref="F165">-(
SUM(('Export (QBO)'!$G$2:$G$2483&gt;=Budget!F$1)*('Export (QBO)'!$G$2:$G$2483&lt;=((EOMONTH(Budget!F$1,0))))*('Export (QBO)'!$J$2:$J$2483=$A165)*('Export (QBO)'!$I$2:$I$2483))
)</f>
        <v>0</v>
      </c>
      <c r="G165" s="44" cm="1">
        <f t="array" ref="G165">-(
SUM(('Export (QBO)'!$G$2:$G$2483&gt;=Budget!G$1)*('Export (QBO)'!$G$2:$G$2483&lt;=((EOMONTH(Budget!G$1,0))))*('Export (QBO)'!$J$2:$J$2483=$A165)*('Export (QBO)'!$I$2:$I$2483))
)</f>
        <v>0</v>
      </c>
      <c r="H165" s="44" cm="1">
        <f t="array" ref="H165">-(
SUM(('Export (QBO)'!$G$2:$G$2483&gt;=Budget!H$1)*('Export (QBO)'!$G$2:$G$2483&lt;=((EOMONTH(Budget!H$1,0))))*('Export (QBO)'!$J$2:$J$2483=$A165)*('Export (QBO)'!$I$2:$I$2483))
)</f>
        <v>0</v>
      </c>
      <c r="I165" s="44" cm="1">
        <f t="array" ref="I165">-(
SUM(('Export (QBO)'!$G$2:$G$2483&gt;=Budget!I$1)*('Export (QBO)'!$G$2:$G$2483&lt;=((EOMONTH(Budget!I$1,0))))*('Export (QBO)'!$J$2:$J$2483=$A165)*('Export (QBO)'!$I$2:$I$2483))
)</f>
        <v>0</v>
      </c>
      <c r="J165" s="44" cm="1">
        <f t="array" ref="J165">-(
SUM(('Export (QBO)'!$G$2:$G$2483&gt;=Budget!J$1)*('Export (QBO)'!$G$2:$G$2483&lt;=((EOMONTH(Budget!J$1,0))))*('Export (QBO)'!$J$2:$J$2483=$A165)*('Export (QBO)'!$I$2:$I$2483))
)</f>
        <v>0</v>
      </c>
      <c r="K165" s="44" cm="1">
        <f t="array" ref="K165">-(
SUM(('Export (QBO)'!$G$2:$G$2483&gt;=Budget!K$1)*('Export (QBO)'!$G$2:$G$2483&lt;=((EOMONTH(Budget!K$1,0))))*('Export (QBO)'!$J$2:$J$2483=$A165)*('Export (QBO)'!$I$2:$I$2483))
)</f>
        <v>0</v>
      </c>
      <c r="L165" s="44" cm="1">
        <f t="array" ref="L165">-(
SUM(('Export (QBO)'!$G$2:$G$2483&gt;=Budget!L$1)*('Export (QBO)'!$G$2:$G$2483&lt;=((EOMONTH(Budget!L$1,0))))*('Export (QBO)'!$J$2:$J$2483=$A165)*('Export (QBO)'!$I$2:$I$2483))
)</f>
        <v>0</v>
      </c>
      <c r="M165" s="44" cm="1">
        <f t="array" ref="M165">-(
SUM(('Export (QBO)'!$G$2:$G$2483&gt;=Budget!M$1)*('Export (QBO)'!$G$2:$G$2483&lt;=((EOMONTH(Budget!M$1,0))))*('Export (QBO)'!$J$2:$J$2483=$A165)*('Export (QBO)'!$I$2:$I$2483))
)</f>
        <v>0</v>
      </c>
      <c r="N165" s="44" cm="1">
        <f t="array" ref="N165">-(
SUM(('Export (QBO)'!$G$2:$G$2483&gt;=Budget!N$1)*('Export (QBO)'!$G$2:$G$2483&lt;=((EOMONTH(Budget!N$1,0))))*('Export (QBO)'!$J$2:$J$2483=$A165)*('Export (QBO)'!$I$2:$I$2483))
)</f>
        <v>0</v>
      </c>
      <c r="O165" s="44" cm="1">
        <f t="array" ref="O165">-(
SUM(('Export (QBO)'!$G$2:$G$2483&gt;=Budget!O$1)*('Export (QBO)'!$G$2:$G$2483&lt;=((EOMONTH(Budget!O$1,0))))*('Export (QBO)'!$J$2:$J$2483=$A165)*('Export (QBO)'!$I$2:$I$2483))
)</f>
        <v>0</v>
      </c>
      <c r="P165" s="43">
        <f>SUM(D165:O165)</f>
        <v>0</v>
      </c>
      <c r="Q165" s="44" cm="1">
        <f t="array" ref="Q165">-(
SUM(('Export (QBO)'!$G$2:$G$2483&gt;=Budget!Q$1)*('Export (QBO)'!$G$2:$G$2483&lt;=((EOMONTH(Budget!Q$1,0))))*('Export (QBO)'!$J$2:$J$2483=$A165)*('Export (QBO)'!$I$2:$I$2483))
)</f>
        <v>0</v>
      </c>
      <c r="R165" s="44" cm="1">
        <f t="array" ref="R165">-(
SUM(('Export (QBO)'!$G$2:$G$2483&gt;=Budget!R$1)*('Export (QBO)'!$G$2:$G$2483&lt;=((EOMONTH(Budget!R$1,0))))*('Export (QBO)'!$J$2:$J$2483=$A165)*('Export (QBO)'!$I$2:$I$2483))
)</f>
        <v>0</v>
      </c>
      <c r="S165" s="44" cm="1">
        <f t="array" ref="S165">-(
SUM(('Export (QBO)'!$G$2:$G$2483&gt;=Budget!S$1)*('Export (QBO)'!$G$2:$G$2483&lt;=((EOMONTH(Budget!S$1,0))))*('Export (QBO)'!$J$2:$J$2483=$A165)*('Export (QBO)'!$I$2:$I$2483))
)</f>
        <v>0</v>
      </c>
      <c r="T165" s="44" cm="1">
        <f t="array" ref="T165">-(
SUM(('Export (QBO)'!$G$2:$G$2483&gt;=Budget!T$1)*('Export (QBO)'!$G$2:$G$2483&lt;=((EOMONTH(Budget!T$1,0))))*('Export (QBO)'!$J$2:$J$2483=$A165)*('Export (QBO)'!$I$2:$I$2483))
)</f>
        <v>0</v>
      </c>
      <c r="U165" s="44" cm="1">
        <f t="array" ref="U165">-(
SUM(('Export (QBO)'!$G$2:$G$2483&gt;=Budget!U$1)*('Export (QBO)'!$G$2:$G$2483&lt;=((EOMONTH(Budget!U$1,0))))*('Export (QBO)'!$J$2:$J$2483=$A165)*('Export (QBO)'!$I$2:$I$2483))
)</f>
        <v>0</v>
      </c>
      <c r="V165" s="44" cm="1">
        <f t="array" ref="V165">-(
SUM(('Export (QBO)'!$G$2:$G$2483&gt;=Budget!V$1)*('Export (QBO)'!$G$2:$G$2483&lt;=((EOMONTH(Budget!V$1,0))))*('Export (QBO)'!$J$2:$J$2483=$A165)*('Export (QBO)'!$I$2:$I$2483))
)</f>
        <v>0</v>
      </c>
      <c r="W165" s="44" cm="1">
        <f t="array" ref="W165">-(
SUM(('Export (QBO)'!$G$2:$G$2483&gt;=Budget!W$1)*('Export (QBO)'!$G$2:$G$2483&lt;=((EOMONTH(Budget!W$1,0))))*('Export (QBO)'!$J$2:$J$2483=$A165)*('Export (QBO)'!$I$2:$I$2483))
)</f>
        <v>0</v>
      </c>
      <c r="X165" s="44" cm="1">
        <f t="array" ref="X165">-(
SUM(('Export (QBO)'!$G$2:$G$2483&gt;=Budget!X$1)*('Export (QBO)'!$G$2:$G$2483&lt;=((EOMONTH(Budget!X$1,0))))*('Export (QBO)'!$J$2:$J$2483=$A165)*('Export (QBO)'!$I$2:$I$2483))
)</f>
        <v>0</v>
      </c>
      <c r="Y165" s="44" cm="1">
        <f t="array" ref="Y165">-(
SUM(('Export (QBO)'!$G$2:$G$2483&gt;=Budget!Y$1)*('Export (QBO)'!$G$2:$G$2483&lt;=((EOMONTH(Budget!Y$1,0))))*('Export (QBO)'!$J$2:$J$2483=$A165)*('Export (QBO)'!$I$2:$I$2483))
)</f>
        <v>0</v>
      </c>
      <c r="Z165" s="44" cm="1">
        <f t="array" ref="Z165">-(
SUM(('Export (QBO)'!$G$2:$G$2483&gt;=Budget!Z$1)*('Export (QBO)'!$G$2:$G$2483&lt;=((EOMONTH(Budget!Z$1,0))))*('Export (QBO)'!$J$2:$J$2483=$A165)*('Export (QBO)'!$I$2:$I$2483))
)</f>
        <v>0</v>
      </c>
      <c r="AA165" s="44" cm="1">
        <f t="array" ref="AA165">-(
SUM(('Export (QBO)'!$G$2:$G$2483&gt;=Budget!AA$1)*('Export (QBO)'!$G$2:$G$2483&lt;=((EOMONTH(Budget!AA$1,0))))*('Export (QBO)'!$J$2:$J$2483=$A165)*('Export (QBO)'!$I$2:$I$2483))
)</f>
        <v>0</v>
      </c>
      <c r="AB165" s="44" cm="1">
        <f t="array" ref="AB165">-(
SUM(('Export (QBO)'!$G$2:$G$2483&gt;=Budget!AB$1)*('Export (QBO)'!$G$2:$G$2483&lt;=((EOMONTH(Budget!AB$1,0))))*('Export (QBO)'!$J$2:$J$2483=$A165)*('Export (QBO)'!$I$2:$I$2483))
)</f>
        <v>0</v>
      </c>
      <c r="AC165" s="43">
        <f>SUM(Q165:AB165)</f>
        <v>0</v>
      </c>
    </row>
    <row r="166" spans="1:34">
      <c r="A166" s="99" t="s">
        <v>356</v>
      </c>
      <c r="B166" s="3" t="str">
        <f>IFERROR((VLOOKUP(A166,'GL Review'!E:G,3,FALSE)),"")</f>
        <v/>
      </c>
      <c r="D166" s="44" cm="1">
        <f t="array" ref="D166">-(
SUM(('Export (QBO)'!$G$2:$G$2483&gt;=Budget!D$1)*('Export (QBO)'!$G$2:$G$2483&lt;=((EOMONTH(Budget!D$1,0))))*('Export (QBO)'!$J$2:$J$2483=$A166)*('Export (QBO)'!$I$2:$I$2483))
)</f>
        <v>0</v>
      </c>
      <c r="E166" s="44" cm="1">
        <f t="array" ref="E166">-(
SUM(('Export (QBO)'!$G$2:$G$2483&gt;=Budget!E$1)*('Export (QBO)'!$G$2:$G$2483&lt;=((EOMONTH(Budget!E$1,0))))*('Export (QBO)'!$J$2:$J$2483=$A166)*('Export (QBO)'!$I$2:$I$2483))
)</f>
        <v>0</v>
      </c>
      <c r="F166" s="44" cm="1">
        <f t="array" ref="F166">-(
SUM(('Export (QBO)'!$G$2:$G$2483&gt;=Budget!F$1)*('Export (QBO)'!$G$2:$G$2483&lt;=((EOMONTH(Budget!F$1,0))))*('Export (QBO)'!$J$2:$J$2483=$A166)*('Export (QBO)'!$I$2:$I$2483))
)</f>
        <v>0</v>
      </c>
      <c r="G166" s="44" cm="1">
        <f t="array" ref="G166">-(
SUM(('Export (QBO)'!$G$2:$G$2483&gt;=Budget!G$1)*('Export (QBO)'!$G$2:$G$2483&lt;=((EOMONTH(Budget!G$1,0))))*('Export (QBO)'!$J$2:$J$2483=$A166)*('Export (QBO)'!$I$2:$I$2483))
)</f>
        <v>0</v>
      </c>
      <c r="H166" s="44" cm="1">
        <f t="array" ref="H166">-(
SUM(('Export (QBO)'!$G$2:$G$2483&gt;=Budget!H$1)*('Export (QBO)'!$G$2:$G$2483&lt;=((EOMONTH(Budget!H$1,0))))*('Export (QBO)'!$J$2:$J$2483=$A166)*('Export (QBO)'!$I$2:$I$2483))
)</f>
        <v>0</v>
      </c>
      <c r="I166" s="44" cm="1">
        <f t="array" ref="I166">-(
SUM(('Export (QBO)'!$G$2:$G$2483&gt;=Budget!I$1)*('Export (QBO)'!$G$2:$G$2483&lt;=((EOMONTH(Budget!I$1,0))))*('Export (QBO)'!$J$2:$J$2483=$A166)*('Export (QBO)'!$I$2:$I$2483))
)</f>
        <v>0</v>
      </c>
      <c r="J166" s="44" cm="1">
        <f t="array" ref="J166">-(
SUM(('Export (QBO)'!$G$2:$G$2483&gt;=Budget!J$1)*('Export (QBO)'!$G$2:$G$2483&lt;=((EOMONTH(Budget!J$1,0))))*('Export (QBO)'!$J$2:$J$2483=$A166)*('Export (QBO)'!$I$2:$I$2483))
)</f>
        <v>0</v>
      </c>
      <c r="K166" s="44" cm="1">
        <f t="array" ref="K166">-(
SUM(('Export (QBO)'!$G$2:$G$2483&gt;=Budget!K$1)*('Export (QBO)'!$G$2:$G$2483&lt;=((EOMONTH(Budget!K$1,0))))*('Export (QBO)'!$J$2:$J$2483=$A166)*('Export (QBO)'!$I$2:$I$2483))
)</f>
        <v>0</v>
      </c>
      <c r="L166" s="44" cm="1">
        <f t="array" ref="L166">-(
SUM(('Export (QBO)'!$G$2:$G$2483&gt;=Budget!L$1)*('Export (QBO)'!$G$2:$G$2483&lt;=((EOMONTH(Budget!L$1,0))))*('Export (QBO)'!$J$2:$J$2483=$A166)*('Export (QBO)'!$I$2:$I$2483))
)</f>
        <v>0</v>
      </c>
      <c r="M166" s="44" cm="1">
        <f t="array" ref="M166">-(
SUM(('Export (QBO)'!$G$2:$G$2483&gt;=Budget!M$1)*('Export (QBO)'!$G$2:$G$2483&lt;=((EOMONTH(Budget!M$1,0))))*('Export (QBO)'!$J$2:$J$2483=$A166)*('Export (QBO)'!$I$2:$I$2483))
)</f>
        <v>0</v>
      </c>
      <c r="N166" s="44" cm="1">
        <f t="array" ref="N166">-(
SUM(('Export (QBO)'!$G$2:$G$2483&gt;=Budget!N$1)*('Export (QBO)'!$G$2:$G$2483&lt;=((EOMONTH(Budget!N$1,0))))*('Export (QBO)'!$J$2:$J$2483=$A166)*('Export (QBO)'!$I$2:$I$2483))
)</f>
        <v>0</v>
      </c>
      <c r="O166" s="44" cm="1">
        <f t="array" ref="O166">-(
SUM(('Export (QBO)'!$G$2:$G$2483&gt;=Budget!O$1)*('Export (QBO)'!$G$2:$G$2483&lt;=((EOMONTH(Budget!O$1,0))))*('Export (QBO)'!$J$2:$J$2483=$A166)*('Export (QBO)'!$I$2:$I$2483))
)</f>
        <v>0</v>
      </c>
      <c r="P166" s="43">
        <f>SUM(D166:O166)</f>
        <v>0</v>
      </c>
      <c r="Q166" s="44" cm="1">
        <f t="array" ref="Q166">-(
SUM(('Export (QBO)'!$G$2:$G$2483&gt;=Budget!Q$1)*('Export (QBO)'!$G$2:$G$2483&lt;=((EOMONTH(Budget!Q$1,0))))*('Export (QBO)'!$J$2:$J$2483=$A166)*('Export (QBO)'!$I$2:$I$2483))
)</f>
        <v>-185326.01</v>
      </c>
      <c r="R166" s="44" cm="1">
        <f t="array" ref="R166">-(
SUM(('Export (QBO)'!$G$2:$G$2483&gt;=Budget!R$1)*('Export (QBO)'!$G$2:$G$2483&lt;=((EOMONTH(Budget!R$1,0))))*('Export (QBO)'!$J$2:$J$2483=$A166)*('Export (QBO)'!$I$2:$I$2483))
)</f>
        <v>-12643.5</v>
      </c>
      <c r="S166" s="44" cm="1">
        <f t="array" ref="S166">-(
SUM(('Export (QBO)'!$G$2:$G$2483&gt;=Budget!S$1)*('Export (QBO)'!$G$2:$G$2483&lt;=((EOMONTH(Budget!S$1,0))))*('Export (QBO)'!$J$2:$J$2483=$A166)*('Export (QBO)'!$I$2:$I$2483))
)</f>
        <v>206179.62</v>
      </c>
      <c r="T166" s="44" cm="1">
        <f t="array" ref="T166">-(
SUM(('Export (QBO)'!$G$2:$G$2483&gt;=Budget!T$1)*('Export (QBO)'!$G$2:$G$2483&lt;=((EOMONTH(Budget!T$1,0))))*('Export (QBO)'!$J$2:$J$2483=$A166)*('Export (QBO)'!$I$2:$I$2483))
)</f>
        <v>-79982.25</v>
      </c>
      <c r="U166" s="44" cm="1">
        <f t="array" ref="U166">-(
SUM(('Export (QBO)'!$G$2:$G$2483&gt;=Budget!U$1)*('Export (QBO)'!$G$2:$G$2483&lt;=((EOMONTH(Budget!U$1,0))))*('Export (QBO)'!$J$2:$J$2483=$A166)*('Export (QBO)'!$I$2:$I$2483))
)</f>
        <v>-51278.5</v>
      </c>
      <c r="V166" s="44" cm="1">
        <f t="array" ref="V166">-(
SUM(('Export (QBO)'!$G$2:$G$2483&gt;=Budget!V$1)*('Export (QBO)'!$G$2:$G$2483&lt;=((EOMONTH(Budget!V$1,0))))*('Export (QBO)'!$J$2:$J$2483=$A166)*('Export (QBO)'!$I$2:$I$2483))
)</f>
        <v>0</v>
      </c>
      <c r="W166" s="44" cm="1">
        <f t="array" ref="W166">-(
SUM(('Export (QBO)'!$G$2:$G$2483&gt;=Budget!W$1)*('Export (QBO)'!$G$2:$G$2483&lt;=((EOMONTH(Budget!W$1,0))))*('Export (QBO)'!$J$2:$J$2483=$A166)*('Export (QBO)'!$I$2:$I$2483))
)</f>
        <v>0</v>
      </c>
      <c r="X166" s="44" cm="1">
        <f t="array" ref="X166">-(
SUM(('Export (QBO)'!$G$2:$G$2483&gt;=Budget!X$1)*('Export (QBO)'!$G$2:$G$2483&lt;=((EOMONTH(Budget!X$1,0))))*('Export (QBO)'!$J$2:$J$2483=$A166)*('Export (QBO)'!$I$2:$I$2483))
)</f>
        <v>0</v>
      </c>
      <c r="Y166" s="44" cm="1">
        <f t="array" ref="Y166">-(
SUM(('Export (QBO)'!$G$2:$G$2483&gt;=Budget!Y$1)*('Export (QBO)'!$G$2:$G$2483&lt;=((EOMONTH(Budget!Y$1,0))))*('Export (QBO)'!$J$2:$J$2483=$A166)*('Export (QBO)'!$I$2:$I$2483))
)</f>
        <v>0</v>
      </c>
      <c r="Z166" s="44" cm="1">
        <f t="array" ref="Z166">-(
SUM(('Export (QBO)'!$G$2:$G$2483&gt;=Budget!Z$1)*('Export (QBO)'!$G$2:$G$2483&lt;=((EOMONTH(Budget!Z$1,0))))*('Export (QBO)'!$J$2:$J$2483=$A166)*('Export (QBO)'!$I$2:$I$2483))
)</f>
        <v>0</v>
      </c>
      <c r="AA166" s="44" cm="1">
        <f t="array" ref="AA166">-(
SUM(('Export (QBO)'!$G$2:$G$2483&gt;=Budget!AA$1)*('Export (QBO)'!$G$2:$G$2483&lt;=((EOMONTH(Budget!AA$1,0))))*('Export (QBO)'!$J$2:$J$2483=$A166)*('Export (QBO)'!$I$2:$I$2483))
)</f>
        <v>0</v>
      </c>
      <c r="AB166" s="44" cm="1">
        <f t="array" ref="AB166">-(
SUM(('Export (QBO)'!$G$2:$G$2483&gt;=Budget!AB$1)*('Export (QBO)'!$G$2:$G$2483&lt;=((EOMONTH(Budget!AB$1,0))))*('Export (QBO)'!$J$2:$J$2483=$A166)*('Export (QBO)'!$I$2:$I$2483))
)</f>
        <v>0</v>
      </c>
      <c r="AC166" s="43">
        <f>SUM(Q166:AB166)</f>
        <v>-123050.64000000001</v>
      </c>
    </row>
    <row r="167" spans="1:34" ht="17" thickBot="1">
      <c r="A167" s="3"/>
      <c r="B167" s="3" t="str">
        <f>IFERROR((VLOOKUP(A167,'GL Review'!E:G,3,FALSE)),"")</f>
        <v/>
      </c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1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1"/>
    </row>
    <row r="168" spans="1:34">
      <c r="A168" s="33" t="s">
        <v>344</v>
      </c>
      <c r="B168" s="3" t="str">
        <f>IFERROR((VLOOKUP(A168,'GL Review'!E:G,3,FALSE)),"")</f>
        <v/>
      </c>
      <c r="D168" s="34">
        <f t="shared" ref="D168:O168" si="42">SUM(D163:D167)</f>
        <v>0</v>
      </c>
      <c r="E168" s="34">
        <f t="shared" si="42"/>
        <v>0</v>
      </c>
      <c r="F168" s="34">
        <f t="shared" si="42"/>
        <v>0</v>
      </c>
      <c r="G168" s="34">
        <f t="shared" si="42"/>
        <v>0</v>
      </c>
      <c r="H168" s="34">
        <f t="shared" si="42"/>
        <v>0</v>
      </c>
      <c r="I168" s="34">
        <f t="shared" si="42"/>
        <v>0</v>
      </c>
      <c r="J168" s="34">
        <f t="shared" si="42"/>
        <v>0</v>
      </c>
      <c r="K168" s="34">
        <f t="shared" si="42"/>
        <v>0</v>
      </c>
      <c r="L168" s="34">
        <f t="shared" si="42"/>
        <v>0</v>
      </c>
      <c r="M168" s="34">
        <f t="shared" si="42"/>
        <v>0</v>
      </c>
      <c r="N168" s="34">
        <f t="shared" si="42"/>
        <v>0</v>
      </c>
      <c r="O168" s="34">
        <f t="shared" si="42"/>
        <v>0</v>
      </c>
      <c r="P168" s="35">
        <f>SUM(D168:O168)</f>
        <v>0</v>
      </c>
      <c r="Q168" s="34">
        <f t="shared" ref="Q168:AB168" si="43">SUM(Q163:Q167)</f>
        <v>-185326.01</v>
      </c>
      <c r="R168" s="34">
        <f t="shared" si="43"/>
        <v>-12643.5</v>
      </c>
      <c r="S168" s="34">
        <f t="shared" si="43"/>
        <v>206179.62</v>
      </c>
      <c r="T168" s="34">
        <f t="shared" si="43"/>
        <v>-79982.25</v>
      </c>
      <c r="U168" s="34">
        <f t="shared" si="43"/>
        <v>-51278.5</v>
      </c>
      <c r="V168" s="34">
        <f t="shared" si="43"/>
        <v>0</v>
      </c>
      <c r="W168" s="34">
        <f t="shared" si="43"/>
        <v>0</v>
      </c>
      <c r="X168" s="34">
        <f t="shared" si="43"/>
        <v>0</v>
      </c>
      <c r="Y168" s="34">
        <f t="shared" si="43"/>
        <v>0</v>
      </c>
      <c r="Z168" s="34">
        <f t="shared" si="43"/>
        <v>0</v>
      </c>
      <c r="AA168" s="34">
        <f t="shared" si="43"/>
        <v>0</v>
      </c>
      <c r="AB168" s="34">
        <f t="shared" si="43"/>
        <v>0</v>
      </c>
      <c r="AC168" s="35">
        <f>SUM(Q168:AB168)</f>
        <v>-123050.64000000001</v>
      </c>
      <c r="AE168" s="34"/>
      <c r="AG168" s="64"/>
    </row>
    <row r="169" spans="1:34">
      <c r="A169" s="33"/>
      <c r="B169" s="3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60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60"/>
      <c r="AE169" s="36"/>
      <c r="AG169" s="65"/>
    </row>
    <row r="170" spans="1:34">
      <c r="A170" s="33"/>
      <c r="B170" s="33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1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1"/>
    </row>
    <row r="171" spans="1:34">
      <c r="A171" s="40" t="s">
        <v>507</v>
      </c>
      <c r="B171" s="3" t="str">
        <f>IFERROR((VLOOKUP(A171,'GL Review'!E:G,3,FALSE)),"")</f>
        <v/>
      </c>
      <c r="C171" s="38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3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3"/>
      <c r="AD171" s="46"/>
      <c r="AF171" s="46"/>
      <c r="AH171" s="46"/>
    </row>
    <row r="172" spans="1:34">
      <c r="A172" s="41" t="s">
        <v>483</v>
      </c>
      <c r="B172" s="3">
        <f>IFERROR((VLOOKUP(A172,'GL Review'!E:G,3,FALSE)),"")</f>
        <v>11005</v>
      </c>
      <c r="C172" s="38"/>
      <c r="D172" s="44" cm="1">
        <f t="array" ref="D172">(
SUM(('Export (QBO)'!$G$2:$G$2483&gt;=Budget!D$1)*('Export (QBO)'!$G$2:$G$2483&lt;=((EOMONTH(Budget!D$1,0))))*('Export (QBO)'!$J$2:$J$2483=$A172)*('Export (QBO)'!$I$2:$I$2483))
)</f>
        <v>0</v>
      </c>
      <c r="E172" s="44" cm="1">
        <f t="array" ref="E172">(
SUM(('Export (QBO)'!$G$2:$G$2483&gt;=Budget!E$1)*('Export (QBO)'!$G$2:$G$2483&lt;=((EOMONTH(Budget!E$1,0))))*('Export (QBO)'!$J$2:$J$2483=$A172)*('Export (QBO)'!$I$2:$I$2483))
)</f>
        <v>0</v>
      </c>
      <c r="F172" s="44" cm="1">
        <f t="array" ref="F172">(
SUM(('Export (QBO)'!$G$2:$G$2483&gt;=Budget!F$1)*('Export (QBO)'!$G$2:$G$2483&lt;=((EOMONTH(Budget!F$1,0))))*('Export (QBO)'!$J$2:$J$2483=$A172)*('Export (QBO)'!$I$2:$I$2483))
)</f>
        <v>0</v>
      </c>
      <c r="G172" s="44" cm="1">
        <f t="array" ref="G172">(
SUM(('Export (QBO)'!$G$2:$G$2483&gt;=Budget!G$1)*('Export (QBO)'!$G$2:$G$2483&lt;=((EOMONTH(Budget!G$1,0))))*('Export (QBO)'!$J$2:$J$2483=$A172)*('Export (QBO)'!$I$2:$I$2483))
)</f>
        <v>0</v>
      </c>
      <c r="H172" s="44" cm="1">
        <f t="array" ref="H172">(
SUM(('Export (QBO)'!$G$2:$G$2483&gt;=Budget!H$1)*('Export (QBO)'!$G$2:$G$2483&lt;=((EOMONTH(Budget!H$1,0))))*('Export (QBO)'!$J$2:$J$2483=$A172)*('Export (QBO)'!$I$2:$I$2483))
)</f>
        <v>0</v>
      </c>
      <c r="I172" s="44" cm="1">
        <f t="array" ref="I172">(
SUM(('Export (QBO)'!$G$2:$G$2483&gt;=Budget!I$1)*('Export (QBO)'!$G$2:$G$2483&lt;=((EOMONTH(Budget!I$1,0))))*('Export (QBO)'!$J$2:$J$2483=$A172)*('Export (QBO)'!$I$2:$I$2483))
)</f>
        <v>0</v>
      </c>
      <c r="J172" s="44" cm="1">
        <f t="array" ref="J172">(
SUM(('Export (QBO)'!$G$2:$G$2483&gt;=Budget!J$1)*('Export (QBO)'!$G$2:$G$2483&lt;=((EOMONTH(Budget!J$1,0))))*('Export (QBO)'!$J$2:$J$2483=$A172)*('Export (QBO)'!$I$2:$I$2483))
)</f>
        <v>0</v>
      </c>
      <c r="K172" s="44" cm="1">
        <f t="array" ref="K172">(
SUM(('Export (QBO)'!$G$2:$G$2483&gt;=Budget!K$1)*('Export (QBO)'!$G$2:$G$2483&lt;=((EOMONTH(Budget!K$1,0))))*('Export (QBO)'!$J$2:$J$2483=$A172)*('Export (QBO)'!$I$2:$I$2483))
)</f>
        <v>0</v>
      </c>
      <c r="L172" s="44" cm="1">
        <f t="array" ref="L172">(
SUM(('Export (QBO)'!$G$2:$G$2483&gt;=Budget!L$1)*('Export (QBO)'!$G$2:$G$2483&lt;=((EOMONTH(Budget!L$1,0))))*('Export (QBO)'!$J$2:$J$2483=$A172)*('Export (QBO)'!$I$2:$I$2483))
)</f>
        <v>0</v>
      </c>
      <c r="M172" s="44" cm="1">
        <f t="array" ref="M172">(
SUM(('Export (QBO)'!$G$2:$G$2483&gt;=Budget!M$1)*('Export (QBO)'!$G$2:$G$2483&lt;=((EOMONTH(Budget!M$1,0))))*('Export (QBO)'!$J$2:$J$2483=$A172)*('Export (QBO)'!$I$2:$I$2483))
)</f>
        <v>0</v>
      </c>
      <c r="N172" s="44" cm="1">
        <f t="array" ref="N172">(
SUM(('Export (QBO)'!$G$2:$G$2483&gt;=Budget!N$1)*('Export (QBO)'!$G$2:$G$2483&lt;=((EOMONTH(Budget!N$1,0))))*('Export (QBO)'!$J$2:$J$2483=$A172)*('Export (QBO)'!$I$2:$I$2483))
)</f>
        <v>0</v>
      </c>
      <c r="O172" s="44" cm="1">
        <f t="array" ref="O172">(
SUM(('Export (QBO)'!$G$2:$G$2483&gt;=Budget!O$1)*('Export (QBO)'!$G$2:$G$2483&lt;=((EOMONTH(Budget!O$1,0))))*('Export (QBO)'!$J$2:$J$2483=$A172)*('Export (QBO)'!$I$2:$I$2483))
)</f>
        <v>0</v>
      </c>
      <c r="P172" s="43">
        <f t="shared" ref="P172:P182" si="44">SUM(D172:O172)</f>
        <v>0</v>
      </c>
      <c r="Q172" s="44" cm="1">
        <f t="array" ref="Q172">(
SUM(('Export (QBO)'!$G$2:$G$2483&gt;=Budget!Q$1)*('Export (QBO)'!$G$2:$G$2483&lt;=((EOMONTH(Budget!Q$1,0))))*('Export (QBO)'!$J$2:$J$2483=$A172)*('Export (QBO)'!$I$2:$I$2483))
)</f>
        <v>-163083.28</v>
      </c>
      <c r="R172" s="44" cm="1">
        <f t="array" ref="R172">(
SUM(('Export (QBO)'!$G$2:$G$2483&gt;=Budget!R$1)*('Export (QBO)'!$G$2:$G$2483&lt;=((EOMONTH(Budget!R$1,0))))*('Export (QBO)'!$J$2:$J$2483=$A172)*('Export (QBO)'!$I$2:$I$2483))
)</f>
        <v>52208.72</v>
      </c>
      <c r="S172" s="44" cm="1">
        <f t="array" ref="S172">(
SUM(('Export (QBO)'!$G$2:$G$2483&gt;=Budget!S$1)*('Export (QBO)'!$G$2:$G$2483&lt;=((EOMONTH(Budget!S$1,0))))*('Export (QBO)'!$J$2:$J$2483=$A172)*('Export (QBO)'!$I$2:$I$2483))
)</f>
        <v>82466.34</v>
      </c>
      <c r="T172" s="44" cm="1">
        <f t="array" ref="T172">(
SUM(('Export (QBO)'!$G$2:$G$2483&gt;=Budget!T$1)*('Export (QBO)'!$G$2:$G$2483&lt;=((EOMONTH(Budget!T$1,0))))*('Export (QBO)'!$J$2:$J$2483=$A172)*('Export (QBO)'!$I$2:$I$2483))
)</f>
        <v>-110882.14000000001</v>
      </c>
      <c r="U172" s="44" cm="1">
        <f t="array" ref="U172">(
SUM(('Export (QBO)'!$G$2:$G$2483&gt;=Budget!U$1)*('Export (QBO)'!$G$2:$G$2483&lt;=((EOMONTH(Budget!U$1,0))))*('Export (QBO)'!$J$2:$J$2483=$A172)*('Export (QBO)'!$I$2:$I$2483))
)</f>
        <v>-51007.669999999991</v>
      </c>
      <c r="V172" s="44" cm="1">
        <f t="array" ref="V172">(
SUM(('Export (QBO)'!$G$2:$G$2483&gt;=Budget!V$1)*('Export (QBO)'!$G$2:$G$2483&lt;=((EOMONTH(Budget!V$1,0))))*('Export (QBO)'!$J$2:$J$2483=$A172)*('Export (QBO)'!$I$2:$I$2483))
)</f>
        <v>-6799.17</v>
      </c>
      <c r="W172" s="44" cm="1">
        <f t="array" ref="W172">(
SUM(('Export (QBO)'!$G$2:$G$2483&gt;=Budget!W$1)*('Export (QBO)'!$G$2:$G$2483&lt;=((EOMONTH(Budget!W$1,0))))*('Export (QBO)'!$J$2:$J$2483=$A172)*('Export (QBO)'!$I$2:$I$2483))
)</f>
        <v>0</v>
      </c>
      <c r="X172" s="44" cm="1">
        <f t="array" ref="X172">(
SUM(('Export (QBO)'!$G$2:$G$2483&gt;=Budget!X$1)*('Export (QBO)'!$G$2:$G$2483&lt;=((EOMONTH(Budget!X$1,0))))*('Export (QBO)'!$J$2:$J$2483=$A172)*('Export (QBO)'!$I$2:$I$2483))
)</f>
        <v>0</v>
      </c>
      <c r="Y172" s="44" cm="1">
        <f t="array" ref="Y172">(
SUM(('Export (QBO)'!$G$2:$G$2483&gt;=Budget!Y$1)*('Export (QBO)'!$G$2:$G$2483&lt;=((EOMONTH(Budget!Y$1,0))))*('Export (QBO)'!$J$2:$J$2483=$A172)*('Export (QBO)'!$I$2:$I$2483))
)</f>
        <v>0</v>
      </c>
      <c r="Z172" s="44" cm="1">
        <f t="array" ref="Z172">(
SUM(('Export (QBO)'!$G$2:$G$2483&gt;=Budget!Z$1)*('Export (QBO)'!$G$2:$G$2483&lt;=((EOMONTH(Budget!Z$1,0))))*('Export (QBO)'!$J$2:$J$2483=$A172)*('Export (QBO)'!$I$2:$I$2483))
)</f>
        <v>0</v>
      </c>
      <c r="AA172" s="44" cm="1">
        <f t="array" ref="AA172">(
SUM(('Export (QBO)'!$G$2:$G$2483&gt;=Budget!AA$1)*('Export (QBO)'!$G$2:$G$2483&lt;=((EOMONTH(Budget!AA$1,0))))*('Export (QBO)'!$J$2:$J$2483=$A172)*('Export (QBO)'!$I$2:$I$2483))
)</f>
        <v>0</v>
      </c>
      <c r="AB172" s="44" cm="1">
        <f t="array" ref="AB172">(
SUM(('Export (QBO)'!$G$2:$G$2483&gt;=Budget!AB$1)*('Export (QBO)'!$G$2:$G$2483&lt;=((EOMONTH(Budget!AB$1,0))))*('Export (QBO)'!$J$2:$J$2483=$A172)*('Export (QBO)'!$I$2:$I$2483))
)</f>
        <v>0</v>
      </c>
      <c r="AC172" s="43">
        <f t="shared" ref="AC172:AC182" si="45">SUM(Q172:AB172)</f>
        <v>-197097.2</v>
      </c>
      <c r="AD172" s="46"/>
      <c r="AF172" s="46"/>
      <c r="AH172" s="46"/>
    </row>
    <row r="173" spans="1:34">
      <c r="A173" s="41" t="s">
        <v>247</v>
      </c>
      <c r="B173" s="3">
        <f>IFERROR((VLOOKUP(A173,'GL Review'!E:G,3,FALSE)),"")</f>
        <v>11010</v>
      </c>
      <c r="C173" s="38"/>
      <c r="D173" s="44" cm="1">
        <f t="array" ref="D173">(
SUM(('Export (QBO)'!$G$2:$G$2483&gt;=Budget!D$1)*('Export (QBO)'!$G$2:$G$2483&lt;=((EOMONTH(Budget!D$1,0))))*('Export (QBO)'!$J$2:$J$2483=$A173)*('Export (QBO)'!$I$2:$I$2483))
)</f>
        <v>0</v>
      </c>
      <c r="E173" s="44" cm="1">
        <f t="array" ref="E173">(
SUM(('Export (QBO)'!$G$2:$G$2483&gt;=Budget!E$1)*('Export (QBO)'!$G$2:$G$2483&lt;=((EOMONTH(Budget!E$1,0))))*('Export (QBO)'!$J$2:$J$2483=$A173)*('Export (QBO)'!$I$2:$I$2483))
)</f>
        <v>0</v>
      </c>
      <c r="F173" s="44" cm="1">
        <f t="array" ref="F173">(
SUM(('Export (QBO)'!$G$2:$G$2483&gt;=Budget!F$1)*('Export (QBO)'!$G$2:$G$2483&lt;=((EOMONTH(Budget!F$1,0))))*('Export (QBO)'!$J$2:$J$2483=$A173)*('Export (QBO)'!$I$2:$I$2483))
)</f>
        <v>0</v>
      </c>
      <c r="G173" s="44" cm="1">
        <f t="array" ref="G173">(
SUM(('Export (QBO)'!$G$2:$G$2483&gt;=Budget!G$1)*('Export (QBO)'!$G$2:$G$2483&lt;=((EOMONTH(Budget!G$1,0))))*('Export (QBO)'!$J$2:$J$2483=$A173)*('Export (QBO)'!$I$2:$I$2483))
)</f>
        <v>0</v>
      </c>
      <c r="H173" s="44" cm="1">
        <f t="array" ref="H173">(
SUM(('Export (QBO)'!$G$2:$G$2483&gt;=Budget!H$1)*('Export (QBO)'!$G$2:$G$2483&lt;=((EOMONTH(Budget!H$1,0))))*('Export (QBO)'!$J$2:$J$2483=$A173)*('Export (QBO)'!$I$2:$I$2483))
)</f>
        <v>0</v>
      </c>
      <c r="I173" s="44" cm="1">
        <f t="array" ref="I173">(
SUM(('Export (QBO)'!$G$2:$G$2483&gt;=Budget!I$1)*('Export (QBO)'!$G$2:$G$2483&lt;=((EOMONTH(Budget!I$1,0))))*('Export (QBO)'!$J$2:$J$2483=$A173)*('Export (QBO)'!$I$2:$I$2483))
)</f>
        <v>0</v>
      </c>
      <c r="J173" s="44" cm="1">
        <f t="array" ref="J173">(
SUM(('Export (QBO)'!$G$2:$G$2483&gt;=Budget!J$1)*('Export (QBO)'!$G$2:$G$2483&lt;=((EOMONTH(Budget!J$1,0))))*('Export (QBO)'!$J$2:$J$2483=$A173)*('Export (QBO)'!$I$2:$I$2483))
)</f>
        <v>0</v>
      </c>
      <c r="K173" s="44" cm="1">
        <f t="array" ref="K173">(
SUM(('Export (QBO)'!$G$2:$G$2483&gt;=Budget!K$1)*('Export (QBO)'!$G$2:$G$2483&lt;=((EOMONTH(Budget!K$1,0))))*('Export (QBO)'!$J$2:$J$2483=$A173)*('Export (QBO)'!$I$2:$I$2483))
)</f>
        <v>0</v>
      </c>
      <c r="L173" s="44" cm="1">
        <f t="array" ref="L173">(
SUM(('Export (QBO)'!$G$2:$G$2483&gt;=Budget!L$1)*('Export (QBO)'!$G$2:$G$2483&lt;=((EOMONTH(Budget!L$1,0))))*('Export (QBO)'!$J$2:$J$2483=$A173)*('Export (QBO)'!$I$2:$I$2483))
)</f>
        <v>0</v>
      </c>
      <c r="M173" s="44" cm="1">
        <f t="array" ref="M173">(
SUM(('Export (QBO)'!$G$2:$G$2483&gt;=Budget!M$1)*('Export (QBO)'!$G$2:$G$2483&lt;=((EOMONTH(Budget!M$1,0))))*('Export (QBO)'!$J$2:$J$2483=$A173)*('Export (QBO)'!$I$2:$I$2483))
)</f>
        <v>0</v>
      </c>
      <c r="N173" s="44" cm="1">
        <f t="array" ref="N173">(
SUM(('Export (QBO)'!$G$2:$G$2483&gt;=Budget!N$1)*('Export (QBO)'!$G$2:$G$2483&lt;=((EOMONTH(Budget!N$1,0))))*('Export (QBO)'!$J$2:$J$2483=$A173)*('Export (QBO)'!$I$2:$I$2483))
)</f>
        <v>0</v>
      </c>
      <c r="O173" s="44" cm="1">
        <f t="array" ref="O173">(
SUM(('Export (QBO)'!$G$2:$G$2483&gt;=Budget!O$1)*('Export (QBO)'!$G$2:$G$2483&lt;=((EOMONTH(Budget!O$1,0))))*('Export (QBO)'!$J$2:$J$2483=$A173)*('Export (QBO)'!$I$2:$I$2483))
)</f>
        <v>0</v>
      </c>
      <c r="P173" s="43">
        <f t="shared" si="44"/>
        <v>0</v>
      </c>
      <c r="Q173" s="44" cm="1">
        <f t="array" ref="Q173">(
SUM(('Export (QBO)'!$G$2:$G$2483&gt;=Budget!Q$1)*('Export (QBO)'!$G$2:$G$2483&lt;=((EOMONTH(Budget!Q$1,0))))*('Export (QBO)'!$J$2:$J$2483=$A173)*('Export (QBO)'!$I$2:$I$2483))
)</f>
        <v>-6</v>
      </c>
      <c r="R173" s="44" cm="1">
        <f t="array" ref="R173">(
SUM(('Export (QBO)'!$G$2:$G$2483&gt;=Budget!R$1)*('Export (QBO)'!$G$2:$G$2483&lt;=((EOMONTH(Budget!R$1,0))))*('Export (QBO)'!$J$2:$J$2483=$A173)*('Export (QBO)'!$I$2:$I$2483))
)</f>
        <v>-6</v>
      </c>
      <c r="S173" s="44" cm="1">
        <f t="array" ref="S173">(
SUM(('Export (QBO)'!$G$2:$G$2483&gt;=Budget!S$1)*('Export (QBO)'!$G$2:$G$2483&lt;=((EOMONTH(Budget!S$1,0))))*('Export (QBO)'!$J$2:$J$2483=$A173)*('Export (QBO)'!$I$2:$I$2483))
)</f>
        <v>-6</v>
      </c>
      <c r="T173" s="44" cm="1">
        <f t="array" ref="T173">(
SUM(('Export (QBO)'!$G$2:$G$2483&gt;=Budget!T$1)*('Export (QBO)'!$G$2:$G$2483&lt;=((EOMONTH(Budget!T$1,0))))*('Export (QBO)'!$J$2:$J$2483=$A173)*('Export (QBO)'!$I$2:$I$2483))
)</f>
        <v>-6</v>
      </c>
      <c r="U173" s="44" cm="1">
        <f t="array" ref="U173">(
SUM(('Export (QBO)'!$G$2:$G$2483&gt;=Budget!U$1)*('Export (QBO)'!$G$2:$G$2483&lt;=((EOMONTH(Budget!U$1,0))))*('Export (QBO)'!$J$2:$J$2483=$A173)*('Export (QBO)'!$I$2:$I$2483))
)</f>
        <v>-7</v>
      </c>
      <c r="V173" s="44" cm="1">
        <f t="array" ref="V173">(
SUM(('Export (QBO)'!$G$2:$G$2483&gt;=Budget!V$1)*('Export (QBO)'!$G$2:$G$2483&lt;=((EOMONTH(Budget!V$1,0))))*('Export (QBO)'!$J$2:$J$2483=$A173)*('Export (QBO)'!$I$2:$I$2483))
)</f>
        <v>0</v>
      </c>
      <c r="W173" s="44" cm="1">
        <f t="array" ref="W173">(
SUM(('Export (QBO)'!$G$2:$G$2483&gt;=Budget!W$1)*('Export (QBO)'!$G$2:$G$2483&lt;=((EOMONTH(Budget!W$1,0))))*('Export (QBO)'!$J$2:$J$2483=$A173)*('Export (QBO)'!$I$2:$I$2483))
)</f>
        <v>0</v>
      </c>
      <c r="X173" s="44" cm="1">
        <f t="array" ref="X173">(
SUM(('Export (QBO)'!$G$2:$G$2483&gt;=Budget!X$1)*('Export (QBO)'!$G$2:$G$2483&lt;=((EOMONTH(Budget!X$1,0))))*('Export (QBO)'!$J$2:$J$2483=$A173)*('Export (QBO)'!$I$2:$I$2483))
)</f>
        <v>0</v>
      </c>
      <c r="Y173" s="44" cm="1">
        <f t="array" ref="Y173">(
SUM(('Export (QBO)'!$G$2:$G$2483&gt;=Budget!Y$1)*('Export (QBO)'!$G$2:$G$2483&lt;=((EOMONTH(Budget!Y$1,0))))*('Export (QBO)'!$J$2:$J$2483=$A173)*('Export (QBO)'!$I$2:$I$2483))
)</f>
        <v>0</v>
      </c>
      <c r="Z173" s="44" cm="1">
        <f t="array" ref="Z173">(
SUM(('Export (QBO)'!$G$2:$G$2483&gt;=Budget!Z$1)*('Export (QBO)'!$G$2:$G$2483&lt;=((EOMONTH(Budget!Z$1,0))))*('Export (QBO)'!$J$2:$J$2483=$A173)*('Export (QBO)'!$I$2:$I$2483))
)</f>
        <v>0</v>
      </c>
      <c r="AA173" s="44" cm="1">
        <f t="array" ref="AA173">(
SUM(('Export (QBO)'!$G$2:$G$2483&gt;=Budget!AA$1)*('Export (QBO)'!$G$2:$G$2483&lt;=((EOMONTH(Budget!AA$1,0))))*('Export (QBO)'!$J$2:$J$2483=$A173)*('Export (QBO)'!$I$2:$I$2483))
)</f>
        <v>0</v>
      </c>
      <c r="AB173" s="44" cm="1">
        <f t="array" ref="AB173">(
SUM(('Export (QBO)'!$G$2:$G$2483&gt;=Budget!AB$1)*('Export (QBO)'!$G$2:$G$2483&lt;=((EOMONTH(Budget!AB$1,0))))*('Export (QBO)'!$J$2:$J$2483=$A173)*('Export (QBO)'!$I$2:$I$2483))
)</f>
        <v>0</v>
      </c>
      <c r="AC173" s="43">
        <f t="shared" si="45"/>
        <v>-31</v>
      </c>
      <c r="AD173" s="46"/>
      <c r="AF173" s="46"/>
      <c r="AH173" s="46"/>
    </row>
    <row r="174" spans="1:34">
      <c r="A174" s="41" t="s">
        <v>505</v>
      </c>
      <c r="B174" s="3">
        <f>IFERROR((VLOOKUP(A174,'GL Review'!E:G,3,FALSE)),"")</f>
        <v>21010</v>
      </c>
      <c r="C174" s="38"/>
      <c r="D174" s="44" cm="1">
        <f t="array" ref="D174">(
SUM(('Export (QBO)'!$G$2:$G$2483&gt;=Budget!D$1)*('Export (QBO)'!$G$2:$G$2483&lt;=((EOMONTH(Budget!D$1,0))))*('Export (QBO)'!$J$2:$J$2483=$A174)*('Export (QBO)'!$I$2:$I$2483))
)</f>
        <v>0</v>
      </c>
      <c r="E174" s="44" cm="1">
        <f t="array" ref="E174">(
SUM(('Export (QBO)'!$G$2:$G$2483&gt;=Budget!E$1)*('Export (QBO)'!$G$2:$G$2483&lt;=((EOMONTH(Budget!E$1,0))))*('Export (QBO)'!$J$2:$J$2483=$A174)*('Export (QBO)'!$I$2:$I$2483))
)</f>
        <v>0</v>
      </c>
      <c r="F174" s="44" cm="1">
        <f t="array" ref="F174">(
SUM(('Export (QBO)'!$G$2:$G$2483&gt;=Budget!F$1)*('Export (QBO)'!$G$2:$G$2483&lt;=((EOMONTH(Budget!F$1,0))))*('Export (QBO)'!$J$2:$J$2483=$A174)*('Export (QBO)'!$I$2:$I$2483))
)</f>
        <v>0</v>
      </c>
      <c r="G174" s="44" cm="1">
        <f t="array" ref="G174">(
SUM(('Export (QBO)'!$G$2:$G$2483&gt;=Budget!G$1)*('Export (QBO)'!$G$2:$G$2483&lt;=((EOMONTH(Budget!G$1,0))))*('Export (QBO)'!$J$2:$J$2483=$A174)*('Export (QBO)'!$I$2:$I$2483))
)</f>
        <v>0</v>
      </c>
      <c r="H174" s="44" cm="1">
        <f t="array" ref="H174">(
SUM(('Export (QBO)'!$G$2:$G$2483&gt;=Budget!H$1)*('Export (QBO)'!$G$2:$G$2483&lt;=((EOMONTH(Budget!H$1,0))))*('Export (QBO)'!$J$2:$J$2483=$A174)*('Export (QBO)'!$I$2:$I$2483))
)</f>
        <v>0</v>
      </c>
      <c r="I174" s="44" cm="1">
        <f t="array" ref="I174">(
SUM(('Export (QBO)'!$G$2:$G$2483&gt;=Budget!I$1)*('Export (QBO)'!$G$2:$G$2483&lt;=((EOMONTH(Budget!I$1,0))))*('Export (QBO)'!$J$2:$J$2483=$A174)*('Export (QBO)'!$I$2:$I$2483))
)</f>
        <v>0</v>
      </c>
      <c r="J174" s="44" cm="1">
        <f t="array" ref="J174">(
SUM(('Export (QBO)'!$G$2:$G$2483&gt;=Budget!J$1)*('Export (QBO)'!$G$2:$G$2483&lt;=((EOMONTH(Budget!J$1,0))))*('Export (QBO)'!$J$2:$J$2483=$A174)*('Export (QBO)'!$I$2:$I$2483))
)</f>
        <v>0</v>
      </c>
      <c r="K174" s="44" cm="1">
        <f t="array" ref="K174">(
SUM(('Export (QBO)'!$G$2:$G$2483&gt;=Budget!K$1)*('Export (QBO)'!$G$2:$G$2483&lt;=((EOMONTH(Budget!K$1,0))))*('Export (QBO)'!$J$2:$J$2483=$A174)*('Export (QBO)'!$I$2:$I$2483))
)</f>
        <v>0</v>
      </c>
      <c r="L174" s="44" cm="1">
        <f t="array" ref="L174">(
SUM(('Export (QBO)'!$G$2:$G$2483&gt;=Budget!L$1)*('Export (QBO)'!$G$2:$G$2483&lt;=((EOMONTH(Budget!L$1,0))))*('Export (QBO)'!$J$2:$J$2483=$A174)*('Export (QBO)'!$I$2:$I$2483))
)</f>
        <v>0</v>
      </c>
      <c r="M174" s="44" cm="1">
        <f t="array" ref="M174">(
SUM(('Export (QBO)'!$G$2:$G$2483&gt;=Budget!M$1)*('Export (QBO)'!$G$2:$G$2483&lt;=((EOMONTH(Budget!M$1,0))))*('Export (QBO)'!$J$2:$J$2483=$A174)*('Export (QBO)'!$I$2:$I$2483))
)</f>
        <v>0</v>
      </c>
      <c r="N174" s="44" cm="1">
        <f t="array" ref="N174">(
SUM(('Export (QBO)'!$G$2:$G$2483&gt;=Budget!N$1)*('Export (QBO)'!$G$2:$G$2483&lt;=((EOMONTH(Budget!N$1,0))))*('Export (QBO)'!$J$2:$J$2483=$A174)*('Export (QBO)'!$I$2:$I$2483))
)</f>
        <v>0</v>
      </c>
      <c r="O174" s="44" cm="1">
        <f t="array" ref="O174">(
SUM(('Export (QBO)'!$G$2:$G$2483&gt;=Budget!O$1)*('Export (QBO)'!$G$2:$G$2483&lt;=((EOMONTH(Budget!O$1,0))))*('Export (QBO)'!$J$2:$J$2483=$A174)*('Export (QBO)'!$I$2:$I$2483))
)</f>
        <v>0</v>
      </c>
      <c r="P174" s="43">
        <f t="shared" si="44"/>
        <v>0</v>
      </c>
      <c r="Q174" s="44" cm="1">
        <f t="array" ref="Q174">(
SUM(('Export (QBO)'!$G$2:$G$2483&gt;=Budget!Q$1)*('Export (QBO)'!$G$2:$G$2483&lt;=((EOMONTH(Budget!Q$1,0))))*('Export (QBO)'!$J$2:$J$2483=$A174)*('Export (QBO)'!$I$2:$I$2483))
)</f>
        <v>-14381.359999999997</v>
      </c>
      <c r="R174" s="44" cm="1">
        <f t="array" ref="R174">(
SUM(('Export (QBO)'!$G$2:$G$2483&gt;=Budget!R$1)*('Export (QBO)'!$G$2:$G$2483&lt;=((EOMONTH(Budget!R$1,0))))*('Export (QBO)'!$J$2:$J$2483=$A174)*('Export (QBO)'!$I$2:$I$2483))
)</f>
        <v>18502.819999999996</v>
      </c>
      <c r="S174" s="44" cm="1">
        <f t="array" ref="S174">(
SUM(('Export (QBO)'!$G$2:$G$2483&gt;=Budget!S$1)*('Export (QBO)'!$G$2:$G$2483&lt;=((EOMONTH(Budget!S$1,0))))*('Export (QBO)'!$J$2:$J$2483=$A174)*('Export (QBO)'!$I$2:$I$2483))
)</f>
        <v>-4132.49</v>
      </c>
      <c r="T174" s="44" cm="1">
        <f t="array" ref="T174">(
SUM(('Export (QBO)'!$G$2:$G$2483&gt;=Budget!T$1)*('Export (QBO)'!$G$2:$G$2483&lt;=((EOMONTH(Budget!T$1,0))))*('Export (QBO)'!$J$2:$J$2483=$A174)*('Export (QBO)'!$I$2:$I$2483))
)</f>
        <v>2233.0400000000059</v>
      </c>
      <c r="U174" s="44" cm="1">
        <f t="array" ref="U174">(
SUM(('Export (QBO)'!$G$2:$G$2483&gt;=Budget!U$1)*('Export (QBO)'!$G$2:$G$2483&lt;=((EOMONTH(Budget!U$1,0))))*('Export (QBO)'!$J$2:$J$2483=$A174)*('Export (QBO)'!$I$2:$I$2483))
)</f>
        <v>115.63000000000001</v>
      </c>
      <c r="V174" s="44" cm="1">
        <f t="array" ref="V174">(
SUM(('Export (QBO)'!$G$2:$G$2483&gt;=Budget!V$1)*('Export (QBO)'!$G$2:$G$2483&lt;=((EOMONTH(Budget!V$1,0))))*('Export (QBO)'!$J$2:$J$2483=$A174)*('Export (QBO)'!$I$2:$I$2483))
)</f>
        <v>94.52</v>
      </c>
      <c r="W174" s="44" cm="1">
        <f t="array" ref="W174">(
SUM(('Export (QBO)'!$G$2:$G$2483&gt;=Budget!W$1)*('Export (QBO)'!$G$2:$G$2483&lt;=((EOMONTH(Budget!W$1,0))))*('Export (QBO)'!$J$2:$J$2483=$A174)*('Export (QBO)'!$I$2:$I$2483))
)</f>
        <v>0</v>
      </c>
      <c r="X174" s="44" cm="1">
        <f t="array" ref="X174">(
SUM(('Export (QBO)'!$G$2:$G$2483&gt;=Budget!X$1)*('Export (QBO)'!$G$2:$G$2483&lt;=((EOMONTH(Budget!X$1,0))))*('Export (QBO)'!$J$2:$J$2483=$A174)*('Export (QBO)'!$I$2:$I$2483))
)</f>
        <v>0</v>
      </c>
      <c r="Y174" s="44" cm="1">
        <f t="array" ref="Y174">(
SUM(('Export (QBO)'!$G$2:$G$2483&gt;=Budget!Y$1)*('Export (QBO)'!$G$2:$G$2483&lt;=((EOMONTH(Budget!Y$1,0))))*('Export (QBO)'!$J$2:$J$2483=$A174)*('Export (QBO)'!$I$2:$I$2483))
)</f>
        <v>0</v>
      </c>
      <c r="Z174" s="44" cm="1">
        <f t="array" ref="Z174">(
SUM(('Export (QBO)'!$G$2:$G$2483&gt;=Budget!Z$1)*('Export (QBO)'!$G$2:$G$2483&lt;=((EOMONTH(Budget!Z$1,0))))*('Export (QBO)'!$J$2:$J$2483=$A174)*('Export (QBO)'!$I$2:$I$2483))
)</f>
        <v>0</v>
      </c>
      <c r="AA174" s="44" cm="1">
        <f t="array" ref="AA174">(
SUM(('Export (QBO)'!$G$2:$G$2483&gt;=Budget!AA$1)*('Export (QBO)'!$G$2:$G$2483&lt;=((EOMONTH(Budget!AA$1,0))))*('Export (QBO)'!$J$2:$J$2483=$A174)*('Export (QBO)'!$I$2:$I$2483))
)</f>
        <v>0</v>
      </c>
      <c r="AB174" s="44" cm="1">
        <f t="array" ref="AB174">(
SUM(('Export (QBO)'!$G$2:$G$2483&gt;=Budget!AB$1)*('Export (QBO)'!$G$2:$G$2483&lt;=((EOMONTH(Budget!AB$1,0))))*('Export (QBO)'!$J$2:$J$2483=$A174)*('Export (QBO)'!$I$2:$I$2483))
)</f>
        <v>0</v>
      </c>
      <c r="AC174" s="43">
        <f t="shared" si="45"/>
        <v>2432.1600000000053</v>
      </c>
      <c r="AD174" s="46"/>
      <c r="AF174" s="46"/>
      <c r="AH174" s="46"/>
    </row>
    <row r="175" spans="1:34">
      <c r="A175" s="41" t="s">
        <v>623</v>
      </c>
      <c r="B175" s="3" t="str">
        <f>IFERROR((VLOOKUP(A175,'GL Review'!E:G,3,FALSE)),"")</f>
        <v/>
      </c>
      <c r="C175" s="38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31">
        <f t="shared" si="44"/>
        <v>0</v>
      </c>
      <c r="Q175" s="44" cm="1">
        <f t="array" ref="Q175">(
SUM(('Export (QBO)'!$G$2:$G$2483&gt;=Budget!Q$1)*('Export (QBO)'!$G$2:$G$2483&lt;=((EOMONTH(Budget!Q$1,0))))*('Export (QBO)'!$J$2:$J$2483=$A175)*('Export (QBO)'!$I$2:$I$2483))
)</f>
        <v>0</v>
      </c>
      <c r="R175" s="44" cm="1">
        <f t="array" ref="R175">(
SUM(('Export (QBO)'!$G$2:$G$2483&gt;=Budget!R$1)*('Export (QBO)'!$G$2:$G$2483&lt;=((EOMONTH(Budget!R$1,0))))*('Export (QBO)'!$J$2:$J$2483=$A175)*('Export (QBO)'!$I$2:$I$2483))
)</f>
        <v>0</v>
      </c>
      <c r="S175" s="44" cm="1">
        <f t="array" ref="S175">(
SUM(('Export (QBO)'!$G$2:$G$2483&gt;=Budget!S$1)*('Export (QBO)'!$G$2:$G$2483&lt;=((EOMONTH(Budget!S$1,0))))*('Export (QBO)'!$J$2:$J$2483=$A175)*('Export (QBO)'!$I$2:$I$2483))
)</f>
        <v>0</v>
      </c>
      <c r="T175" s="44" cm="1">
        <f t="array" ref="T175">(
SUM(('Export (QBO)'!$G$2:$G$2483&gt;=Budget!T$1)*('Export (QBO)'!$G$2:$G$2483&lt;=((EOMONTH(Budget!T$1,0))))*('Export (QBO)'!$J$2:$J$2483=$A175)*('Export (QBO)'!$I$2:$I$2483))
)</f>
        <v>0</v>
      </c>
      <c r="U175" s="44" cm="1">
        <f t="array" ref="U175">(
SUM(('Export (QBO)'!$G$2:$G$2483&gt;=Budget!U$1)*('Export (QBO)'!$G$2:$G$2483&lt;=((EOMONTH(Budget!U$1,0))))*('Export (QBO)'!$J$2:$J$2483=$A175)*('Export (QBO)'!$I$2:$I$2483))
)</f>
        <v>0</v>
      </c>
      <c r="V175" s="44" cm="1">
        <f t="array" ref="V175">(
SUM(('Export (QBO)'!$G$2:$G$2483&gt;=Budget!V$1)*('Export (QBO)'!$G$2:$G$2483&lt;=((EOMONTH(Budget!V$1,0))))*('Export (QBO)'!$J$2:$J$2483=$A175)*('Export (QBO)'!$I$2:$I$2483))
)</f>
        <v>0</v>
      </c>
      <c r="W175" s="44" cm="1">
        <f t="array" ref="W175">(
SUM(('Export (QBO)'!$G$2:$G$2483&gt;=Budget!W$1)*('Export (QBO)'!$G$2:$G$2483&lt;=((EOMONTH(Budget!W$1,0))))*('Export (QBO)'!$J$2:$J$2483=$A175)*('Export (QBO)'!$I$2:$I$2483))
)</f>
        <v>0</v>
      </c>
      <c r="X175" s="44" cm="1">
        <f t="array" ref="X175">(
SUM(('Export (QBO)'!$G$2:$G$2483&gt;=Budget!X$1)*('Export (QBO)'!$G$2:$G$2483&lt;=((EOMONTH(Budget!X$1,0))))*('Export (QBO)'!$J$2:$J$2483=$A175)*('Export (QBO)'!$I$2:$I$2483))
)</f>
        <v>0</v>
      </c>
      <c r="Y175" s="44" cm="1">
        <f t="array" ref="Y175">(
SUM(('Export (QBO)'!$G$2:$G$2483&gt;=Budget!Y$1)*('Export (QBO)'!$G$2:$G$2483&lt;=((EOMONTH(Budget!Y$1,0))))*('Export (QBO)'!$J$2:$J$2483=$A175)*('Export (QBO)'!$I$2:$I$2483))
)</f>
        <v>0</v>
      </c>
      <c r="Z175" s="44" cm="1">
        <f t="array" ref="Z175">(
SUM(('Export (QBO)'!$G$2:$G$2483&gt;=Budget!Z$1)*('Export (QBO)'!$G$2:$G$2483&lt;=((EOMONTH(Budget!Z$1,0))))*('Export (QBO)'!$J$2:$J$2483=$A175)*('Export (QBO)'!$I$2:$I$2483))
)</f>
        <v>0</v>
      </c>
      <c r="AA175" s="44" cm="1">
        <f t="array" ref="AA175">(
SUM(('Export (QBO)'!$G$2:$G$2483&gt;=Budget!AA$1)*('Export (QBO)'!$G$2:$G$2483&lt;=((EOMONTH(Budget!AA$1,0))))*('Export (QBO)'!$J$2:$J$2483=$A175)*('Export (QBO)'!$I$2:$I$2483))
)</f>
        <v>0</v>
      </c>
      <c r="AB175" s="44" cm="1">
        <f t="array" ref="AB175">(
SUM(('Export (QBO)'!$G$2:$G$2483&gt;=Budget!AB$1)*('Export (QBO)'!$G$2:$G$2483&lt;=((EOMONTH(Budget!AB$1,0))))*('Export (QBO)'!$J$2:$J$2483=$A175)*('Export (QBO)'!$I$2:$I$2483))
)</f>
        <v>0</v>
      </c>
      <c r="AC175" s="43">
        <f t="shared" si="45"/>
        <v>0</v>
      </c>
      <c r="AD175" s="46"/>
      <c r="AF175" s="46"/>
      <c r="AH175" s="46"/>
    </row>
    <row r="176" spans="1:34">
      <c r="A176" s="41" t="s">
        <v>624</v>
      </c>
      <c r="B176" s="3" t="str">
        <f>IFERROR((VLOOKUP(A176,'GL Review'!E:G,3,FALSE)),"")</f>
        <v/>
      </c>
      <c r="C176" s="38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31">
        <f t="shared" si="44"/>
        <v>0</v>
      </c>
      <c r="Q176" s="44" cm="1">
        <f t="array" ref="Q176">(
SUM(('Export (QBO)'!$G$2:$G$2483&gt;=Budget!Q$1)*('Export (QBO)'!$G$2:$G$2483&lt;=((EOMONTH(Budget!Q$1,0))))*('Export (QBO)'!$J$2:$J$2483=$A176)*('Export (QBO)'!$I$2:$I$2483))
)</f>
        <v>0</v>
      </c>
      <c r="R176" s="44" cm="1">
        <f t="array" ref="R176">(
SUM(('Export (QBO)'!$G$2:$G$2483&gt;=Budget!R$1)*('Export (QBO)'!$G$2:$G$2483&lt;=((EOMONTH(Budget!R$1,0))))*('Export (QBO)'!$J$2:$J$2483=$A176)*('Export (QBO)'!$I$2:$I$2483))
)</f>
        <v>0</v>
      </c>
      <c r="S176" s="44" cm="1">
        <f t="array" ref="S176">(
SUM(('Export (QBO)'!$G$2:$G$2483&gt;=Budget!S$1)*('Export (QBO)'!$G$2:$G$2483&lt;=((EOMONTH(Budget!S$1,0))))*('Export (QBO)'!$J$2:$J$2483=$A176)*('Export (QBO)'!$I$2:$I$2483))
)</f>
        <v>0</v>
      </c>
      <c r="T176" s="44" cm="1">
        <f t="array" ref="T176">(
SUM(('Export (QBO)'!$G$2:$G$2483&gt;=Budget!T$1)*('Export (QBO)'!$G$2:$G$2483&lt;=((EOMONTH(Budget!T$1,0))))*('Export (QBO)'!$J$2:$J$2483=$A176)*('Export (QBO)'!$I$2:$I$2483))
)</f>
        <v>0</v>
      </c>
      <c r="U176" s="44" cm="1">
        <f t="array" ref="U176">(
SUM(('Export (QBO)'!$G$2:$G$2483&gt;=Budget!U$1)*('Export (QBO)'!$G$2:$G$2483&lt;=((EOMONTH(Budget!U$1,0))))*('Export (QBO)'!$J$2:$J$2483=$A176)*('Export (QBO)'!$I$2:$I$2483))
)</f>
        <v>0</v>
      </c>
      <c r="V176" s="44" cm="1">
        <f t="array" ref="V176">(
SUM(('Export (QBO)'!$G$2:$G$2483&gt;=Budget!V$1)*('Export (QBO)'!$G$2:$G$2483&lt;=((EOMONTH(Budget!V$1,0))))*('Export (QBO)'!$J$2:$J$2483=$A176)*('Export (QBO)'!$I$2:$I$2483))
)</f>
        <v>0</v>
      </c>
      <c r="W176" s="44" cm="1">
        <f t="array" ref="W176">(
SUM(('Export (QBO)'!$G$2:$G$2483&gt;=Budget!W$1)*('Export (QBO)'!$G$2:$G$2483&lt;=((EOMONTH(Budget!W$1,0))))*('Export (QBO)'!$J$2:$J$2483=$A176)*('Export (QBO)'!$I$2:$I$2483))
)</f>
        <v>0</v>
      </c>
      <c r="X176" s="44" cm="1">
        <f t="array" ref="X176">(
SUM(('Export (QBO)'!$G$2:$G$2483&gt;=Budget!X$1)*('Export (QBO)'!$G$2:$G$2483&lt;=((EOMONTH(Budget!X$1,0))))*('Export (QBO)'!$J$2:$J$2483=$A176)*('Export (QBO)'!$I$2:$I$2483))
)</f>
        <v>0</v>
      </c>
      <c r="Y176" s="44" cm="1">
        <f t="array" ref="Y176">(
SUM(('Export (QBO)'!$G$2:$G$2483&gt;=Budget!Y$1)*('Export (QBO)'!$G$2:$G$2483&lt;=((EOMONTH(Budget!Y$1,0))))*('Export (QBO)'!$J$2:$J$2483=$A176)*('Export (QBO)'!$I$2:$I$2483))
)</f>
        <v>0</v>
      </c>
      <c r="Z176" s="44" cm="1">
        <f t="array" ref="Z176">(
SUM(('Export (QBO)'!$G$2:$G$2483&gt;=Budget!Z$1)*('Export (QBO)'!$G$2:$G$2483&lt;=((EOMONTH(Budget!Z$1,0))))*('Export (QBO)'!$J$2:$J$2483=$A176)*('Export (QBO)'!$I$2:$I$2483))
)</f>
        <v>0</v>
      </c>
      <c r="AA176" s="44" cm="1">
        <f t="array" ref="AA176">(
SUM(('Export (QBO)'!$G$2:$G$2483&gt;=Budget!AA$1)*('Export (QBO)'!$G$2:$G$2483&lt;=((EOMONTH(Budget!AA$1,0))))*('Export (QBO)'!$J$2:$J$2483=$A176)*('Export (QBO)'!$I$2:$I$2483))
)</f>
        <v>0</v>
      </c>
      <c r="AB176" s="44" cm="1">
        <f t="array" ref="AB176">(
SUM(('Export (QBO)'!$G$2:$G$2483&gt;=Budget!AB$1)*('Export (QBO)'!$G$2:$G$2483&lt;=((EOMONTH(Budget!AB$1,0))))*('Export (QBO)'!$J$2:$J$2483=$A176)*('Export (QBO)'!$I$2:$I$2483))
)</f>
        <v>0</v>
      </c>
      <c r="AC176" s="43">
        <f t="shared" si="45"/>
        <v>0</v>
      </c>
      <c r="AD176" s="46"/>
      <c r="AF176" s="46"/>
      <c r="AH176" s="46"/>
    </row>
    <row r="177" spans="1:34">
      <c r="A177" s="41" t="s">
        <v>625</v>
      </c>
      <c r="B177" s="3" t="str">
        <f>IFERROR((VLOOKUP(A177,'GL Review'!E:G,3,FALSE)),"")</f>
        <v/>
      </c>
      <c r="C177" s="38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31">
        <f t="shared" si="44"/>
        <v>0</v>
      </c>
      <c r="Q177" s="44" cm="1">
        <f t="array" ref="Q177">(
SUM(('Export (QBO)'!$G$2:$G$2483&gt;=Budget!Q$1)*('Export (QBO)'!$G$2:$G$2483&lt;=((EOMONTH(Budget!Q$1,0))))*('Export (QBO)'!$J$2:$J$2483=$A177)*('Export (QBO)'!$I$2:$I$2483))
)</f>
        <v>0</v>
      </c>
      <c r="R177" s="44" cm="1">
        <f t="array" ref="R177">(
SUM(('Export (QBO)'!$G$2:$G$2483&gt;=Budget!R$1)*('Export (QBO)'!$G$2:$G$2483&lt;=((EOMONTH(Budget!R$1,0))))*('Export (QBO)'!$J$2:$J$2483=$A177)*('Export (QBO)'!$I$2:$I$2483))
)</f>
        <v>0</v>
      </c>
      <c r="S177" s="44" cm="1">
        <f t="array" ref="S177">(
SUM(('Export (QBO)'!$G$2:$G$2483&gt;=Budget!S$1)*('Export (QBO)'!$G$2:$G$2483&lt;=((EOMONTH(Budget!S$1,0))))*('Export (QBO)'!$J$2:$J$2483=$A177)*('Export (QBO)'!$I$2:$I$2483))
)</f>
        <v>0</v>
      </c>
      <c r="T177" s="44" cm="1">
        <f t="array" ref="T177">(
SUM(('Export (QBO)'!$G$2:$G$2483&gt;=Budget!T$1)*('Export (QBO)'!$G$2:$G$2483&lt;=((EOMONTH(Budget!T$1,0))))*('Export (QBO)'!$J$2:$J$2483=$A177)*('Export (QBO)'!$I$2:$I$2483))
)</f>
        <v>0</v>
      </c>
      <c r="U177" s="44" cm="1">
        <f t="array" ref="U177">(
SUM(('Export (QBO)'!$G$2:$G$2483&gt;=Budget!U$1)*('Export (QBO)'!$G$2:$G$2483&lt;=((EOMONTH(Budget!U$1,0))))*('Export (QBO)'!$J$2:$J$2483=$A177)*('Export (QBO)'!$I$2:$I$2483))
)</f>
        <v>0</v>
      </c>
      <c r="V177" s="44" cm="1">
        <f t="array" ref="V177">(
SUM(('Export (QBO)'!$G$2:$G$2483&gt;=Budget!V$1)*('Export (QBO)'!$G$2:$G$2483&lt;=((EOMONTH(Budget!V$1,0))))*('Export (QBO)'!$J$2:$J$2483=$A177)*('Export (QBO)'!$I$2:$I$2483))
)</f>
        <v>0</v>
      </c>
      <c r="W177" s="44" cm="1">
        <f t="array" ref="W177">(
SUM(('Export (QBO)'!$G$2:$G$2483&gt;=Budget!W$1)*('Export (QBO)'!$G$2:$G$2483&lt;=((EOMONTH(Budget!W$1,0))))*('Export (QBO)'!$J$2:$J$2483=$A177)*('Export (QBO)'!$I$2:$I$2483))
)</f>
        <v>0</v>
      </c>
      <c r="X177" s="44" cm="1">
        <f t="array" ref="X177">(
SUM(('Export (QBO)'!$G$2:$G$2483&gt;=Budget!X$1)*('Export (QBO)'!$G$2:$G$2483&lt;=((EOMONTH(Budget!X$1,0))))*('Export (QBO)'!$J$2:$J$2483=$A177)*('Export (QBO)'!$I$2:$I$2483))
)</f>
        <v>0</v>
      </c>
      <c r="Y177" s="44" cm="1">
        <f t="array" ref="Y177">(
SUM(('Export (QBO)'!$G$2:$G$2483&gt;=Budget!Y$1)*('Export (QBO)'!$G$2:$G$2483&lt;=((EOMONTH(Budget!Y$1,0))))*('Export (QBO)'!$J$2:$J$2483=$A177)*('Export (QBO)'!$I$2:$I$2483))
)</f>
        <v>0</v>
      </c>
      <c r="Z177" s="44" cm="1">
        <f t="array" ref="Z177">(
SUM(('Export (QBO)'!$G$2:$G$2483&gt;=Budget!Z$1)*('Export (QBO)'!$G$2:$G$2483&lt;=((EOMONTH(Budget!Z$1,0))))*('Export (QBO)'!$J$2:$J$2483=$A177)*('Export (QBO)'!$I$2:$I$2483))
)</f>
        <v>0</v>
      </c>
      <c r="AA177" s="44" cm="1">
        <f t="array" ref="AA177">(
SUM(('Export (QBO)'!$G$2:$G$2483&gt;=Budget!AA$1)*('Export (QBO)'!$G$2:$G$2483&lt;=((EOMONTH(Budget!AA$1,0))))*('Export (QBO)'!$J$2:$J$2483=$A177)*('Export (QBO)'!$I$2:$I$2483))
)</f>
        <v>0</v>
      </c>
      <c r="AB177" s="44" cm="1">
        <f t="array" ref="AB177">(
SUM(('Export (QBO)'!$G$2:$G$2483&gt;=Budget!AB$1)*('Export (QBO)'!$G$2:$G$2483&lt;=((EOMONTH(Budget!AB$1,0))))*('Export (QBO)'!$J$2:$J$2483=$A177)*('Export (QBO)'!$I$2:$I$2483))
)</f>
        <v>0</v>
      </c>
      <c r="AC177" s="43">
        <f t="shared" si="45"/>
        <v>0</v>
      </c>
      <c r="AD177" s="46"/>
      <c r="AF177" s="46"/>
      <c r="AH177" s="46"/>
    </row>
    <row r="178" spans="1:34">
      <c r="A178" s="41" t="s">
        <v>628</v>
      </c>
      <c r="B178" s="3" t="str">
        <f>IFERROR((VLOOKUP(A178,'GL Review'!E:G,3,FALSE)),"")</f>
        <v/>
      </c>
      <c r="C178" s="38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31">
        <f t="shared" si="44"/>
        <v>0</v>
      </c>
      <c r="Q178" s="44" cm="1">
        <f t="array" ref="Q178">(
SUM(('Export (QBO)'!$G$2:$G$2483&gt;=Budget!Q$1)*('Export (QBO)'!$G$2:$G$2483&lt;=((EOMONTH(Budget!Q$1,0))))*('Export (QBO)'!$J$2:$J$2483=$A178)*('Export (QBO)'!$I$2:$I$2483))
)</f>
        <v>0</v>
      </c>
      <c r="R178" s="44" cm="1">
        <f t="array" ref="R178">(
SUM(('Export (QBO)'!$G$2:$G$2483&gt;=Budget!R$1)*('Export (QBO)'!$G$2:$G$2483&lt;=((EOMONTH(Budget!R$1,0))))*('Export (QBO)'!$J$2:$J$2483=$A178)*('Export (QBO)'!$I$2:$I$2483))
)</f>
        <v>0</v>
      </c>
      <c r="S178" s="44" cm="1">
        <f t="array" ref="S178">(
SUM(('Export (QBO)'!$G$2:$G$2483&gt;=Budget!S$1)*('Export (QBO)'!$G$2:$G$2483&lt;=((EOMONTH(Budget!S$1,0))))*('Export (QBO)'!$J$2:$J$2483=$A178)*('Export (QBO)'!$I$2:$I$2483))
)</f>
        <v>0</v>
      </c>
      <c r="T178" s="44" cm="1">
        <f t="array" ref="T178">(
SUM(('Export (QBO)'!$G$2:$G$2483&gt;=Budget!T$1)*('Export (QBO)'!$G$2:$G$2483&lt;=((EOMONTH(Budget!T$1,0))))*('Export (QBO)'!$J$2:$J$2483=$A178)*('Export (QBO)'!$I$2:$I$2483))
)</f>
        <v>0</v>
      </c>
      <c r="U178" s="44" cm="1">
        <f t="array" ref="U178">(
SUM(('Export (QBO)'!$G$2:$G$2483&gt;=Budget!U$1)*('Export (QBO)'!$G$2:$G$2483&lt;=((EOMONTH(Budget!U$1,0))))*('Export (QBO)'!$J$2:$J$2483=$A178)*('Export (QBO)'!$I$2:$I$2483))
)</f>
        <v>0</v>
      </c>
      <c r="V178" s="44" cm="1">
        <f t="array" ref="V178">(
SUM(('Export (QBO)'!$G$2:$G$2483&gt;=Budget!V$1)*('Export (QBO)'!$G$2:$G$2483&lt;=((EOMONTH(Budget!V$1,0))))*('Export (QBO)'!$J$2:$J$2483=$A178)*('Export (QBO)'!$I$2:$I$2483))
)</f>
        <v>0</v>
      </c>
      <c r="W178" s="44" cm="1">
        <f t="array" ref="W178">(
SUM(('Export (QBO)'!$G$2:$G$2483&gt;=Budget!W$1)*('Export (QBO)'!$G$2:$G$2483&lt;=((EOMONTH(Budget!W$1,0))))*('Export (QBO)'!$J$2:$J$2483=$A178)*('Export (QBO)'!$I$2:$I$2483))
)</f>
        <v>0</v>
      </c>
      <c r="X178" s="44" cm="1">
        <f t="array" ref="X178">(
SUM(('Export (QBO)'!$G$2:$G$2483&gt;=Budget!X$1)*('Export (QBO)'!$G$2:$G$2483&lt;=((EOMONTH(Budget!X$1,0))))*('Export (QBO)'!$J$2:$J$2483=$A178)*('Export (QBO)'!$I$2:$I$2483))
)</f>
        <v>0</v>
      </c>
      <c r="Y178" s="44" cm="1">
        <f t="array" ref="Y178">(
SUM(('Export (QBO)'!$G$2:$G$2483&gt;=Budget!Y$1)*('Export (QBO)'!$G$2:$G$2483&lt;=((EOMONTH(Budget!Y$1,0))))*('Export (QBO)'!$J$2:$J$2483=$A178)*('Export (QBO)'!$I$2:$I$2483))
)</f>
        <v>0</v>
      </c>
      <c r="Z178" s="44" cm="1">
        <f t="array" ref="Z178">(
SUM(('Export (QBO)'!$G$2:$G$2483&gt;=Budget!Z$1)*('Export (QBO)'!$G$2:$G$2483&lt;=((EOMONTH(Budget!Z$1,0))))*('Export (QBO)'!$J$2:$J$2483=$A178)*('Export (QBO)'!$I$2:$I$2483))
)</f>
        <v>0</v>
      </c>
      <c r="AA178" s="44" cm="1">
        <f t="array" ref="AA178">(
SUM(('Export (QBO)'!$G$2:$G$2483&gt;=Budget!AA$1)*('Export (QBO)'!$G$2:$G$2483&lt;=((EOMONTH(Budget!AA$1,0))))*('Export (QBO)'!$J$2:$J$2483=$A178)*('Export (QBO)'!$I$2:$I$2483))
)</f>
        <v>0</v>
      </c>
      <c r="AB178" s="44" cm="1">
        <f t="array" ref="AB178">(
SUM(('Export (QBO)'!$G$2:$G$2483&gt;=Budget!AB$1)*('Export (QBO)'!$G$2:$G$2483&lt;=((EOMONTH(Budget!AB$1,0))))*('Export (QBO)'!$J$2:$J$2483=$A178)*('Export (QBO)'!$I$2:$I$2483))
)</f>
        <v>0</v>
      </c>
      <c r="AC178" s="43">
        <f t="shared" si="45"/>
        <v>0</v>
      </c>
      <c r="AD178" s="46"/>
      <c r="AF178" s="46"/>
      <c r="AH178" s="46"/>
    </row>
    <row r="179" spans="1:34">
      <c r="A179" s="41" t="s">
        <v>627</v>
      </c>
      <c r="B179" s="3" t="str">
        <f>IFERROR((VLOOKUP(A179,'GL Review'!E:G,3,FALSE)),"")</f>
        <v/>
      </c>
      <c r="C179" s="38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31">
        <f t="shared" si="44"/>
        <v>0</v>
      </c>
      <c r="Q179" s="44" cm="1">
        <f t="array" ref="Q179">(
SUM(('Export (QBO)'!$G$2:$G$2483&gt;=Budget!Q$1)*('Export (QBO)'!$G$2:$G$2483&lt;=((EOMONTH(Budget!Q$1,0))))*('Export (QBO)'!$J$2:$J$2483=$A179)*('Export (QBO)'!$I$2:$I$2483))
)</f>
        <v>-2461.75</v>
      </c>
      <c r="R179" s="44" cm="1">
        <f t="array" ref="R179">(
SUM(('Export (QBO)'!$G$2:$G$2483&gt;=Budget!R$1)*('Export (QBO)'!$G$2:$G$2483&lt;=((EOMONTH(Budget!R$1,0))))*('Export (QBO)'!$J$2:$J$2483=$A179)*('Export (QBO)'!$I$2:$I$2483))
)</f>
        <v>-3271.6899999999996</v>
      </c>
      <c r="S179" s="44" cm="1">
        <f t="array" ref="S179">(
SUM(('Export (QBO)'!$G$2:$G$2483&gt;=Budget!S$1)*('Export (QBO)'!$G$2:$G$2483&lt;=((EOMONTH(Budget!S$1,0))))*('Export (QBO)'!$J$2:$J$2483=$A179)*('Export (QBO)'!$I$2:$I$2483))
)</f>
        <v>-3187.0199999999995</v>
      </c>
      <c r="T179" s="44" cm="1">
        <f t="array" ref="T179">(
SUM(('Export (QBO)'!$G$2:$G$2483&gt;=Budget!T$1)*('Export (QBO)'!$G$2:$G$2483&lt;=((EOMONTH(Budget!T$1,0))))*('Export (QBO)'!$J$2:$J$2483=$A179)*('Export (QBO)'!$I$2:$I$2483))
)</f>
        <v>-3367.3</v>
      </c>
      <c r="U179" s="44" cm="1">
        <f t="array" ref="U179">(
SUM(('Export (QBO)'!$G$2:$G$2483&gt;=Budget!U$1)*('Export (QBO)'!$G$2:$G$2483&lt;=((EOMONTH(Budget!U$1,0))))*('Export (QBO)'!$J$2:$J$2483=$A179)*('Export (QBO)'!$I$2:$I$2483))
)</f>
        <v>-3184.08</v>
      </c>
      <c r="V179" s="44" cm="1">
        <f t="array" ref="V179">(
SUM(('Export (QBO)'!$G$2:$G$2483&gt;=Budget!V$1)*('Export (QBO)'!$G$2:$G$2483&lt;=((EOMONTH(Budget!V$1,0))))*('Export (QBO)'!$J$2:$J$2483=$A179)*('Export (QBO)'!$I$2:$I$2483))
)</f>
        <v>0</v>
      </c>
      <c r="W179" s="44" cm="1">
        <f t="array" ref="W179">(
SUM(('Export (QBO)'!$G$2:$G$2483&gt;=Budget!W$1)*('Export (QBO)'!$G$2:$G$2483&lt;=((EOMONTH(Budget!W$1,0))))*('Export (QBO)'!$J$2:$J$2483=$A179)*('Export (QBO)'!$I$2:$I$2483))
)</f>
        <v>0</v>
      </c>
      <c r="X179" s="44" cm="1">
        <f t="array" ref="X179">(
SUM(('Export (QBO)'!$G$2:$G$2483&gt;=Budget!X$1)*('Export (QBO)'!$G$2:$G$2483&lt;=((EOMONTH(Budget!X$1,0))))*('Export (QBO)'!$J$2:$J$2483=$A179)*('Export (QBO)'!$I$2:$I$2483))
)</f>
        <v>0</v>
      </c>
      <c r="Y179" s="44" cm="1">
        <f t="array" ref="Y179">(
SUM(('Export (QBO)'!$G$2:$G$2483&gt;=Budget!Y$1)*('Export (QBO)'!$G$2:$G$2483&lt;=((EOMONTH(Budget!Y$1,0))))*('Export (QBO)'!$J$2:$J$2483=$A179)*('Export (QBO)'!$I$2:$I$2483))
)</f>
        <v>0</v>
      </c>
      <c r="Z179" s="44" cm="1">
        <f t="array" ref="Z179">(
SUM(('Export (QBO)'!$G$2:$G$2483&gt;=Budget!Z$1)*('Export (QBO)'!$G$2:$G$2483&lt;=((EOMONTH(Budget!Z$1,0))))*('Export (QBO)'!$J$2:$J$2483=$A179)*('Export (QBO)'!$I$2:$I$2483))
)</f>
        <v>0</v>
      </c>
      <c r="AA179" s="44" cm="1">
        <f t="array" ref="AA179">(
SUM(('Export (QBO)'!$G$2:$G$2483&gt;=Budget!AA$1)*('Export (QBO)'!$G$2:$G$2483&lt;=((EOMONTH(Budget!AA$1,0))))*('Export (QBO)'!$J$2:$J$2483=$A179)*('Export (QBO)'!$I$2:$I$2483))
)</f>
        <v>0</v>
      </c>
      <c r="AB179" s="44" cm="1">
        <f t="array" ref="AB179">(
SUM(('Export (QBO)'!$G$2:$G$2483&gt;=Budget!AB$1)*('Export (QBO)'!$G$2:$G$2483&lt;=((EOMONTH(Budget!AB$1,0))))*('Export (QBO)'!$J$2:$J$2483=$A179)*('Export (QBO)'!$I$2:$I$2483))
)</f>
        <v>0</v>
      </c>
      <c r="AC179" s="43">
        <f t="shared" si="45"/>
        <v>-15471.839999999998</v>
      </c>
      <c r="AD179" s="46"/>
      <c r="AF179" s="46"/>
      <c r="AH179" s="46"/>
    </row>
    <row r="180" spans="1:34">
      <c r="A180" s="41" t="s">
        <v>626</v>
      </c>
      <c r="B180" s="3" t="str">
        <f>IFERROR((VLOOKUP(A180,'GL Review'!E:G,3,FALSE)),"")</f>
        <v/>
      </c>
      <c r="C180" s="38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31">
        <f t="shared" si="44"/>
        <v>0</v>
      </c>
      <c r="Q180" s="44" cm="1">
        <f t="array" ref="Q180">(
SUM(('Export (QBO)'!$G$2:$G$2483&gt;=Budget!Q$1)*('Export (QBO)'!$G$2:$G$2483&lt;=((EOMONTH(Budget!Q$1,0))))*('Export (QBO)'!$J$2:$J$2483=$A180)*('Export (QBO)'!$I$2:$I$2483))
)</f>
        <v>0</v>
      </c>
      <c r="R180" s="44" cm="1">
        <f t="array" ref="R180">(
SUM(('Export (QBO)'!$G$2:$G$2483&gt;=Budget!R$1)*('Export (QBO)'!$G$2:$G$2483&lt;=((EOMONTH(Budget!R$1,0))))*('Export (QBO)'!$J$2:$J$2483=$A180)*('Export (QBO)'!$I$2:$I$2483))
)</f>
        <v>0</v>
      </c>
      <c r="S180" s="44" cm="1">
        <f t="array" ref="S180">(
SUM(('Export (QBO)'!$G$2:$G$2483&gt;=Budget!S$1)*('Export (QBO)'!$G$2:$G$2483&lt;=((EOMONTH(Budget!S$1,0))))*('Export (QBO)'!$J$2:$J$2483=$A180)*('Export (QBO)'!$I$2:$I$2483))
)</f>
        <v>0</v>
      </c>
      <c r="T180" s="44" cm="1">
        <f t="array" ref="T180">(
SUM(('Export (QBO)'!$G$2:$G$2483&gt;=Budget!T$1)*('Export (QBO)'!$G$2:$G$2483&lt;=((EOMONTH(Budget!T$1,0))))*('Export (QBO)'!$J$2:$J$2483=$A180)*('Export (QBO)'!$I$2:$I$2483))
)</f>
        <v>0</v>
      </c>
      <c r="U180" s="44" cm="1">
        <f t="array" ref="U180">(
SUM(('Export (QBO)'!$G$2:$G$2483&gt;=Budget!U$1)*('Export (QBO)'!$G$2:$G$2483&lt;=((EOMONTH(Budget!U$1,0))))*('Export (QBO)'!$J$2:$J$2483=$A180)*('Export (QBO)'!$I$2:$I$2483))
)</f>
        <v>0</v>
      </c>
      <c r="V180" s="44" cm="1">
        <f t="array" ref="V180">(
SUM(('Export (QBO)'!$G$2:$G$2483&gt;=Budget!V$1)*('Export (QBO)'!$G$2:$G$2483&lt;=((EOMONTH(Budget!V$1,0))))*('Export (QBO)'!$J$2:$J$2483=$A180)*('Export (QBO)'!$I$2:$I$2483))
)</f>
        <v>0</v>
      </c>
      <c r="W180" s="44" cm="1">
        <f t="array" ref="W180">(
SUM(('Export (QBO)'!$G$2:$G$2483&gt;=Budget!W$1)*('Export (QBO)'!$G$2:$G$2483&lt;=((EOMONTH(Budget!W$1,0))))*('Export (QBO)'!$J$2:$J$2483=$A180)*('Export (QBO)'!$I$2:$I$2483))
)</f>
        <v>0</v>
      </c>
      <c r="X180" s="44" cm="1">
        <f t="array" ref="X180">(
SUM(('Export (QBO)'!$G$2:$G$2483&gt;=Budget!X$1)*('Export (QBO)'!$G$2:$G$2483&lt;=((EOMONTH(Budget!X$1,0))))*('Export (QBO)'!$J$2:$J$2483=$A180)*('Export (QBO)'!$I$2:$I$2483))
)</f>
        <v>0</v>
      </c>
      <c r="Y180" s="44" cm="1">
        <f t="array" ref="Y180">(
SUM(('Export (QBO)'!$G$2:$G$2483&gt;=Budget!Y$1)*('Export (QBO)'!$G$2:$G$2483&lt;=((EOMONTH(Budget!Y$1,0))))*('Export (QBO)'!$J$2:$J$2483=$A180)*('Export (QBO)'!$I$2:$I$2483))
)</f>
        <v>0</v>
      </c>
      <c r="Z180" s="44" cm="1">
        <f t="array" ref="Z180">(
SUM(('Export (QBO)'!$G$2:$G$2483&gt;=Budget!Z$1)*('Export (QBO)'!$G$2:$G$2483&lt;=((EOMONTH(Budget!Z$1,0))))*('Export (QBO)'!$J$2:$J$2483=$A180)*('Export (QBO)'!$I$2:$I$2483))
)</f>
        <v>0</v>
      </c>
      <c r="AA180" s="44" cm="1">
        <f t="array" ref="AA180">(
SUM(('Export (QBO)'!$G$2:$G$2483&gt;=Budget!AA$1)*('Export (QBO)'!$G$2:$G$2483&lt;=((EOMONTH(Budget!AA$1,0))))*('Export (QBO)'!$J$2:$J$2483=$A180)*('Export (QBO)'!$I$2:$I$2483))
)</f>
        <v>0</v>
      </c>
      <c r="AB180" s="44" cm="1">
        <f t="array" ref="AB180">(
SUM(('Export (QBO)'!$G$2:$G$2483&gt;=Budget!AB$1)*('Export (QBO)'!$G$2:$G$2483&lt;=((EOMONTH(Budget!AB$1,0))))*('Export (QBO)'!$J$2:$J$2483=$A180)*('Export (QBO)'!$I$2:$I$2483))
)</f>
        <v>0</v>
      </c>
      <c r="AC180" s="43">
        <f t="shared" si="45"/>
        <v>0</v>
      </c>
      <c r="AD180" s="46"/>
      <c r="AF180" s="46"/>
      <c r="AH180" s="46"/>
    </row>
    <row r="181" spans="1:34">
      <c r="A181" s="41" t="s">
        <v>369</v>
      </c>
      <c r="B181" s="3" t="str">
        <f>IFERROR((VLOOKUP(A181,'GL Review'!E:G,3,FALSE)),"")</f>
        <v/>
      </c>
      <c r="C181" s="38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31">
        <f t="shared" si="44"/>
        <v>0</v>
      </c>
      <c r="Q181" s="44">
        <v>0</v>
      </c>
      <c r="R181" s="44" cm="1">
        <f t="array" ref="R181">(
SUM(('Export (QBO)'!$G$2:$G$2483&gt;=Budget!R$1)*('Export (QBO)'!$G$2:$G$2483&lt;=((EOMONTH(Budget!R$1,0))))*('Export (QBO)'!$J$2:$J$2483=$A181)*('Export (QBO)'!$I$2:$I$2483))
)</f>
        <v>0</v>
      </c>
      <c r="S181" s="44" cm="1">
        <f t="array" ref="S181">(
SUM(('Export (QBO)'!$G$2:$G$2483&gt;=Budget!S$1)*('Export (QBO)'!$G$2:$G$2483&lt;=((EOMONTH(Budget!S$1,0))))*('Export (QBO)'!$J$2:$J$2483=$A181)*('Export (QBO)'!$I$2:$I$2483))
)</f>
        <v>0</v>
      </c>
      <c r="T181" s="44" cm="1">
        <f t="array" ref="T181">(
SUM(('Export (QBO)'!$G$2:$G$2483&gt;=Budget!T$1)*('Export (QBO)'!$G$2:$G$2483&lt;=((EOMONTH(Budget!T$1,0))))*('Export (QBO)'!$J$2:$J$2483=$A181)*('Export (QBO)'!$I$2:$I$2483))
)</f>
        <v>0</v>
      </c>
      <c r="U181" s="44" cm="1">
        <f t="array" ref="U181">(
SUM(('Export (QBO)'!$G$2:$G$2483&gt;=Budget!U$1)*('Export (QBO)'!$G$2:$G$2483&lt;=((EOMONTH(Budget!U$1,0))))*('Export (QBO)'!$J$2:$J$2483=$A181)*('Export (QBO)'!$I$2:$I$2483))
)</f>
        <v>0</v>
      </c>
      <c r="V181" s="44" cm="1">
        <f t="array" ref="V181">(
SUM(('Export (QBO)'!$G$2:$G$2483&gt;=Budget!V$1)*('Export (QBO)'!$G$2:$G$2483&lt;=((EOMONTH(Budget!V$1,0))))*('Export (QBO)'!$J$2:$J$2483=$A181)*('Export (QBO)'!$I$2:$I$2483))
)</f>
        <v>0</v>
      </c>
      <c r="W181" s="44" cm="1">
        <f t="array" ref="W181">(
SUM(('Export (QBO)'!$G$2:$G$2483&gt;=Budget!W$1)*('Export (QBO)'!$G$2:$G$2483&lt;=((EOMONTH(Budget!W$1,0))))*('Export (QBO)'!$J$2:$J$2483=$A181)*('Export (QBO)'!$I$2:$I$2483))
)</f>
        <v>0</v>
      </c>
      <c r="X181" s="44" cm="1">
        <f t="array" ref="X181">(
SUM(('Export (QBO)'!$G$2:$G$2483&gt;=Budget!X$1)*('Export (QBO)'!$G$2:$G$2483&lt;=((EOMONTH(Budget!X$1,0))))*('Export (QBO)'!$J$2:$J$2483=$A181)*('Export (QBO)'!$I$2:$I$2483))
)</f>
        <v>0</v>
      </c>
      <c r="Y181" s="44" cm="1">
        <f t="array" ref="Y181">(
SUM(('Export (QBO)'!$G$2:$G$2483&gt;=Budget!Y$1)*('Export (QBO)'!$G$2:$G$2483&lt;=((EOMONTH(Budget!Y$1,0))))*('Export (QBO)'!$J$2:$J$2483=$A181)*('Export (QBO)'!$I$2:$I$2483))
)</f>
        <v>0</v>
      </c>
      <c r="Z181" s="44" cm="1">
        <f t="array" ref="Z181">(
SUM(('Export (QBO)'!$G$2:$G$2483&gt;=Budget!Z$1)*('Export (QBO)'!$G$2:$G$2483&lt;=((EOMONTH(Budget!Z$1,0))))*('Export (QBO)'!$J$2:$J$2483=$A181)*('Export (QBO)'!$I$2:$I$2483))
)</f>
        <v>0</v>
      </c>
      <c r="AA181" s="44" cm="1">
        <f t="array" ref="AA181">(
SUM(('Export (QBO)'!$G$2:$G$2483&gt;=Budget!AA$1)*('Export (QBO)'!$G$2:$G$2483&lt;=((EOMONTH(Budget!AA$1,0))))*('Export (QBO)'!$J$2:$J$2483=$A181)*('Export (QBO)'!$I$2:$I$2483))
)</f>
        <v>0</v>
      </c>
      <c r="AB181" s="44" cm="1">
        <f t="array" ref="AB181">(
SUM(('Export (QBO)'!$G$2:$G$2483&gt;=Budget!AB$1)*('Export (QBO)'!$G$2:$G$2483&lt;=((EOMONTH(Budget!AB$1,0))))*('Export (QBO)'!$J$2:$J$2483=$A181)*('Export (QBO)'!$I$2:$I$2483))
)</f>
        <v>0</v>
      </c>
      <c r="AC181" s="43">
        <f t="shared" si="45"/>
        <v>0</v>
      </c>
      <c r="AD181" s="46"/>
      <c r="AE181" s="29">
        <v>100000</v>
      </c>
      <c r="AF181" s="46"/>
      <c r="AG181" s="66">
        <f>IFERROR((AC181/AE181),"-")</f>
        <v>0</v>
      </c>
      <c r="AH181" s="46"/>
    </row>
    <row r="182" spans="1:34">
      <c r="A182" s="41" t="s">
        <v>370</v>
      </c>
      <c r="B182" s="3" t="str">
        <f>IFERROR((VLOOKUP(A182,'GL Review'!E:G,3,FALSE)),"")</f>
        <v/>
      </c>
      <c r="C182" s="38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31">
        <f t="shared" si="44"/>
        <v>0</v>
      </c>
      <c r="Q182" s="44">
        <f t="shared" ref="Q182:AB182" si="46">5%*Q181</f>
        <v>0</v>
      </c>
      <c r="R182" s="44">
        <f t="shared" si="46"/>
        <v>0</v>
      </c>
      <c r="S182" s="44">
        <f t="shared" si="46"/>
        <v>0</v>
      </c>
      <c r="T182" s="44">
        <f t="shared" si="46"/>
        <v>0</v>
      </c>
      <c r="U182" s="44">
        <f t="shared" si="46"/>
        <v>0</v>
      </c>
      <c r="V182" s="44">
        <f t="shared" si="46"/>
        <v>0</v>
      </c>
      <c r="W182" s="44">
        <f t="shared" si="46"/>
        <v>0</v>
      </c>
      <c r="X182" s="44">
        <f t="shared" si="46"/>
        <v>0</v>
      </c>
      <c r="Y182" s="44">
        <f t="shared" si="46"/>
        <v>0</v>
      </c>
      <c r="Z182" s="44">
        <f t="shared" si="46"/>
        <v>0</v>
      </c>
      <c r="AA182" s="44">
        <f t="shared" si="46"/>
        <v>0</v>
      </c>
      <c r="AB182" s="44">
        <f t="shared" si="46"/>
        <v>0</v>
      </c>
      <c r="AC182" s="43">
        <f t="shared" si="45"/>
        <v>0</v>
      </c>
      <c r="AD182" s="46"/>
      <c r="AE182" s="44">
        <f>5%*AE181</f>
        <v>5000</v>
      </c>
      <c r="AF182" s="46"/>
      <c r="AG182" s="66">
        <f>IFERROR((AC182/AE182),"-")</f>
        <v>0</v>
      </c>
      <c r="AH182" s="46"/>
    </row>
    <row r="183" spans="1:34" ht="17" thickBot="1">
      <c r="B183" s="3" t="str">
        <f>IFERROR((VLOOKUP(A183,'GL Review'!E:G,3,FALSE)),"")</f>
        <v/>
      </c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1"/>
    </row>
    <row r="184" spans="1:34">
      <c r="A184" s="61" t="s">
        <v>508</v>
      </c>
      <c r="B184" s="3" t="str">
        <f>IFERROR((VLOOKUP(A184,'GL Review'!E:G,3,FALSE)),"")</f>
        <v/>
      </c>
      <c r="P184" s="35">
        <f>SUM(D184:O184)</f>
        <v>0</v>
      </c>
      <c r="Q184" s="34">
        <f t="shared" ref="Q184:AB184" si="47">SUM(Q171:Q183)</f>
        <v>-179932.38999999998</v>
      </c>
      <c r="R184" s="34">
        <f t="shared" si="47"/>
        <v>67433.849999999991</v>
      </c>
      <c r="S184" s="34">
        <f t="shared" si="47"/>
        <v>75140.829999999987</v>
      </c>
      <c r="T184" s="34">
        <f t="shared" si="47"/>
        <v>-112022.40000000001</v>
      </c>
      <c r="U184" s="34">
        <f t="shared" si="47"/>
        <v>-54083.119999999995</v>
      </c>
      <c r="V184" s="34">
        <f t="shared" si="47"/>
        <v>-6704.65</v>
      </c>
      <c r="W184" s="34">
        <f t="shared" si="47"/>
        <v>0</v>
      </c>
      <c r="X184" s="34">
        <f t="shared" si="47"/>
        <v>0</v>
      </c>
      <c r="Y184" s="34">
        <f t="shared" si="47"/>
        <v>0</v>
      </c>
      <c r="Z184" s="34">
        <f t="shared" si="47"/>
        <v>0</v>
      </c>
      <c r="AA184" s="34">
        <f t="shared" si="47"/>
        <v>0</v>
      </c>
      <c r="AB184" s="34">
        <f t="shared" si="47"/>
        <v>0</v>
      </c>
      <c r="AC184" s="35">
        <f>SUM(Q184:AB184)</f>
        <v>-210167.88</v>
      </c>
    </row>
    <row r="185" spans="1:34">
      <c r="B185" s="3" t="str">
        <f>IFERROR((VLOOKUP(A185,'GL Review'!E:G,3,FALSE)),"")</f>
        <v/>
      </c>
    </row>
    <row r="186" spans="1:34">
      <c r="B186" s="3" t="str">
        <f>IFERROR((VLOOKUP(A186,'GL Review'!E:G,3,FALSE)),"")</f>
        <v/>
      </c>
    </row>
    <row r="187" spans="1:34">
      <c r="B187" s="3"/>
    </row>
    <row r="188" spans="1:34">
      <c r="B188" s="3"/>
    </row>
    <row r="189" spans="1:34">
      <c r="B189" s="3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</row>
    <row r="190" spans="1:34">
      <c r="B190" s="3"/>
    </row>
    <row r="191" spans="1:34">
      <c r="B191" s="3"/>
    </row>
    <row r="192" spans="1:34">
      <c r="B192" s="3"/>
    </row>
    <row r="193" spans="1:34">
      <c r="B193" s="3"/>
    </row>
    <row r="194" spans="1:34">
      <c r="B194" s="3"/>
    </row>
    <row r="195" spans="1:34">
      <c r="B195" s="3"/>
    </row>
    <row r="196" spans="1:34">
      <c r="B196" s="3"/>
    </row>
    <row r="197" spans="1:34">
      <c r="B197" s="3"/>
    </row>
    <row r="198" spans="1:34">
      <c r="B198" s="3"/>
    </row>
    <row r="199" spans="1:34">
      <c r="B199" s="3"/>
    </row>
    <row r="200" spans="1:34">
      <c r="B200" s="3"/>
    </row>
    <row r="201" spans="1:34">
      <c r="B201" s="3"/>
    </row>
    <row r="202" spans="1:34">
      <c r="B202" s="3"/>
    </row>
    <row r="203" spans="1:34">
      <c r="B203" s="3"/>
    </row>
    <row r="204" spans="1:34">
      <c r="A204" s="61"/>
      <c r="B204" s="61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60"/>
    </row>
    <row r="206" spans="1:34">
      <c r="A206" s="40" t="s">
        <v>427</v>
      </c>
      <c r="B206" s="3" t="str">
        <f>IFERROR((VLOOKUP(A206,'GL Review'!E:G,3,FALSE)),"")</f>
        <v/>
      </c>
      <c r="C206" s="38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3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3"/>
      <c r="AD206" s="46"/>
      <c r="AF206" s="46"/>
      <c r="AH206" s="46"/>
    </row>
    <row r="207" spans="1:34">
      <c r="A207" s="93" t="s">
        <v>334</v>
      </c>
      <c r="B207" s="3">
        <f>IFERROR((VLOOKUP(A207,'GL Review'!E:G,3,FALSE)),"")</f>
        <v>13007</v>
      </c>
      <c r="D207" s="30" cm="1">
        <f t="array" ref="D207">(
SUM(('Export (QBO)'!$G$2:$G$2483&gt;=Budget!D$1)*('Export (QBO)'!$G$2:$G$2483&lt;=((EOMONTH(Budget!D$1,0))))*('Export (QBO)'!$J$2:$J$2483=$A207)*('Export (QBO)'!$I$2:$I$2483))
)</f>
        <v>0</v>
      </c>
      <c r="E207" s="30" cm="1">
        <f t="array" ref="E207">(
SUM(('Export (QBO)'!$G$2:$G$2483&gt;=Budget!E$1)*('Export (QBO)'!$G$2:$G$2483&lt;=((EOMONTH(Budget!E$1,0))))*('Export (QBO)'!$J$2:$J$2483=$A207)*('Export (QBO)'!$I$2:$I$2483))
)</f>
        <v>0</v>
      </c>
      <c r="F207" s="30" cm="1">
        <f t="array" ref="F207">(
SUM(('Export (QBO)'!$G$2:$G$2483&gt;=Budget!F$1)*('Export (QBO)'!$G$2:$G$2483&lt;=((EOMONTH(Budget!F$1,0))))*('Export (QBO)'!$J$2:$J$2483=$A207)*('Export (QBO)'!$I$2:$I$2483))
)</f>
        <v>0</v>
      </c>
      <c r="G207" s="30" cm="1">
        <f t="array" ref="G207">(
SUM(('Export (QBO)'!$G$2:$G$2483&gt;=Budget!G$1)*('Export (QBO)'!$G$2:$G$2483&lt;=((EOMONTH(Budget!G$1,0))))*('Export (QBO)'!$J$2:$J$2483=$A207)*('Export (QBO)'!$I$2:$I$2483))
)</f>
        <v>0</v>
      </c>
      <c r="H207" s="30" cm="1">
        <f t="array" ref="H207">(
SUM(('Export (QBO)'!$G$2:$G$2483&gt;=Budget!H$1)*('Export (QBO)'!$G$2:$G$2483&lt;=((EOMONTH(Budget!H$1,0))))*('Export (QBO)'!$J$2:$J$2483=$A207)*('Export (QBO)'!$I$2:$I$2483))
)</f>
        <v>0</v>
      </c>
      <c r="I207" s="30" cm="1">
        <f t="array" ref="I207">(
SUM(('Export (QBO)'!$G$2:$G$2483&gt;=Budget!I$1)*('Export (QBO)'!$G$2:$G$2483&lt;=((EOMONTH(Budget!I$1,0))))*('Export (QBO)'!$J$2:$J$2483=$A207)*('Export (QBO)'!$I$2:$I$2483))
)</f>
        <v>0</v>
      </c>
      <c r="J207" s="30" cm="1">
        <f t="array" ref="J207">(
SUM(('Export (QBO)'!$G$2:$G$2483&gt;=Budget!J$1)*('Export (QBO)'!$G$2:$G$2483&lt;=((EOMONTH(Budget!J$1,0))))*('Export (QBO)'!$J$2:$J$2483=$A207)*('Export (QBO)'!$I$2:$I$2483))
)</f>
        <v>0</v>
      </c>
      <c r="K207" s="30" cm="1">
        <f t="array" ref="K207">(
SUM(('Export (QBO)'!$G$2:$G$2483&gt;=Budget!K$1)*('Export (QBO)'!$G$2:$G$2483&lt;=((EOMONTH(Budget!K$1,0))))*('Export (QBO)'!$J$2:$J$2483=$A207)*('Export (QBO)'!$I$2:$I$2483))
)</f>
        <v>0</v>
      </c>
      <c r="L207" s="30" cm="1">
        <f t="array" ref="L207">(
SUM(('Export (QBO)'!$G$2:$G$2483&gt;=Budget!L$1)*('Export (QBO)'!$G$2:$G$2483&lt;=((EOMONTH(Budget!L$1,0))))*('Export (QBO)'!$J$2:$J$2483=$A207)*('Export (QBO)'!$I$2:$I$2483))
)</f>
        <v>0</v>
      </c>
      <c r="M207" s="30" cm="1">
        <f t="array" ref="M207">(
SUM(('Export (QBO)'!$G$2:$G$2483&gt;=Budget!M$1)*('Export (QBO)'!$G$2:$G$2483&lt;=((EOMONTH(Budget!M$1,0))))*('Export (QBO)'!$J$2:$J$2483=$A207)*('Export (QBO)'!$I$2:$I$2483))
)</f>
        <v>0</v>
      </c>
      <c r="N207" s="30" cm="1">
        <f t="array" ref="N207">(
SUM(('Export (QBO)'!$G$2:$G$2483&gt;=Budget!N$1)*('Export (QBO)'!$G$2:$G$2483&lt;=((EOMONTH(Budget!N$1,0))))*('Export (QBO)'!$J$2:$J$2483=$A207)*('Export (QBO)'!$I$2:$I$2483))
)</f>
        <v>0</v>
      </c>
      <c r="O207" s="30" cm="1">
        <f t="array" ref="O207">(
SUM(('Export (QBO)'!$G$2:$G$2483&gt;=Budget!O$1)*('Export (QBO)'!$G$2:$G$2483&lt;=((EOMONTH(Budget!O$1,0))))*('Export (QBO)'!$J$2:$J$2483=$A207)*('Export (QBO)'!$I$2:$I$2483))
)</f>
        <v>0</v>
      </c>
      <c r="P207" s="31">
        <f>SUM(D207:O207)</f>
        <v>0</v>
      </c>
      <c r="Q207" s="30" cm="1">
        <f t="array" ref="Q207">(
SUM(('Export (QBO)'!$G$2:$G$2483&gt;=Budget!Q$1)*('Export (QBO)'!$G$2:$G$2483&lt;=((EOMONTH(Budget!Q$1,0))))*('Export (QBO)'!$J$2:$J$2483=$A207)*('Export (QBO)'!$I$2:$I$2483))
)</f>
        <v>6558.67</v>
      </c>
      <c r="R207" s="30" cm="1">
        <f t="array" ref="R207">(
SUM(('Export (QBO)'!$G$2:$G$2483&gt;=Budget!R$1)*('Export (QBO)'!$G$2:$G$2483&lt;=((EOMONTH(Budget!R$1,0))))*('Export (QBO)'!$J$2:$J$2483=$A207)*('Export (QBO)'!$I$2:$I$2483))
)</f>
        <v>11000</v>
      </c>
      <c r="S207" s="30" cm="1">
        <f t="array" ref="S207">(
SUM(('Export (QBO)'!$G$2:$G$2483&gt;=Budget!S$1)*('Export (QBO)'!$G$2:$G$2483&lt;=((EOMONTH(Budget!S$1,0))))*('Export (QBO)'!$J$2:$J$2483=$A207)*('Export (QBO)'!$I$2:$I$2483))
)</f>
        <v>2000</v>
      </c>
      <c r="T207" s="30" cm="1">
        <f t="array" ref="T207">(
SUM(('Export (QBO)'!$G$2:$G$2483&gt;=Budget!T$1)*('Export (QBO)'!$G$2:$G$2483&lt;=((EOMONTH(Budget!T$1,0))))*('Export (QBO)'!$J$2:$J$2483=$A207)*('Export (QBO)'!$I$2:$I$2483))
)</f>
        <v>7000</v>
      </c>
      <c r="U207" s="30" cm="1">
        <f t="array" ref="U207">(
SUM(('Export (QBO)'!$G$2:$G$2483&gt;=Budget!U$1)*('Export (QBO)'!$G$2:$G$2483&lt;=((EOMONTH(Budget!U$1,0))))*('Export (QBO)'!$J$2:$J$2483=$A207)*('Export (QBO)'!$I$2:$I$2483))
)</f>
        <v>8000</v>
      </c>
      <c r="V207" s="30" cm="1">
        <f t="array" ref="V207">(
SUM(('Export (QBO)'!$G$2:$G$2483&gt;=Budget!V$1)*('Export (QBO)'!$G$2:$G$2483&lt;=((EOMONTH(Budget!V$1,0))))*('Export (QBO)'!$J$2:$J$2483=$A207)*('Export (QBO)'!$I$2:$I$2483))
)</f>
        <v>0</v>
      </c>
      <c r="W207" s="30" cm="1">
        <f t="array" ref="W207">(
SUM(('Export (QBO)'!$G$2:$G$2483&gt;=Budget!W$1)*('Export (QBO)'!$G$2:$G$2483&lt;=((EOMONTH(Budget!W$1,0))))*('Export (QBO)'!$J$2:$J$2483=$A207)*('Export (QBO)'!$I$2:$I$2483))
)</f>
        <v>0</v>
      </c>
      <c r="X207" s="30" cm="1">
        <f t="array" ref="X207">(
SUM(('Export (QBO)'!$G$2:$G$2483&gt;=Budget!X$1)*('Export (QBO)'!$G$2:$G$2483&lt;=((EOMONTH(Budget!X$1,0))))*('Export (QBO)'!$J$2:$J$2483=$A207)*('Export (QBO)'!$I$2:$I$2483))
)</f>
        <v>0</v>
      </c>
      <c r="Y207" s="30" cm="1">
        <f t="array" ref="Y207">(
SUM(('Export (QBO)'!$G$2:$G$2483&gt;=Budget!Y$1)*('Export (QBO)'!$G$2:$G$2483&lt;=((EOMONTH(Budget!Y$1,0))))*('Export (QBO)'!$J$2:$J$2483=$A207)*('Export (QBO)'!$I$2:$I$2483))
)</f>
        <v>0</v>
      </c>
      <c r="Z207" s="30" cm="1">
        <f t="array" ref="Z207">(
SUM(('Export (QBO)'!$G$2:$G$2483&gt;=Budget!Z$1)*('Export (QBO)'!$G$2:$G$2483&lt;=((EOMONTH(Budget!Z$1,0))))*('Export (QBO)'!$J$2:$J$2483=$A207)*('Export (QBO)'!$I$2:$I$2483))
)</f>
        <v>0</v>
      </c>
      <c r="AA207" s="30" cm="1">
        <f t="array" ref="AA207">(
SUM(('Export (QBO)'!$G$2:$G$2483&gt;=Budget!AA$1)*('Export (QBO)'!$G$2:$G$2483&lt;=((EOMONTH(Budget!AA$1,0))))*('Export (QBO)'!$J$2:$J$2483=$A207)*('Export (QBO)'!$I$2:$I$2483))
)</f>
        <v>0</v>
      </c>
      <c r="AB207" s="30" cm="1">
        <f t="array" ref="AB207">(
SUM(('Export (QBO)'!$G$2:$G$2483&gt;=Budget!AB$1)*('Export (QBO)'!$G$2:$G$2483&lt;=((EOMONTH(Budget!AB$1,0))))*('Export (QBO)'!$J$2:$J$2483=$A207)*('Export (QBO)'!$I$2:$I$2483))
)</f>
        <v>0</v>
      </c>
      <c r="AC207" s="31">
        <f>SUM(Q207:AB207)</f>
        <v>34558.67</v>
      </c>
    </row>
    <row r="208" spans="1:34">
      <c r="A208" s="54" t="s">
        <v>335</v>
      </c>
      <c r="B208" s="3">
        <f>IFERROR((VLOOKUP(A208,'GL Review'!E:G,3,FALSE)),"")</f>
        <v>13001</v>
      </c>
      <c r="D208" s="30" cm="1">
        <f t="array" ref="D208">(
SUM(('Export (QBO)'!$G$2:$G$2483&gt;=Budget!D$1)*('Export (QBO)'!$G$2:$G$2483&lt;=((EOMONTH(Budget!D$1,0))))*('Export (QBO)'!$J$2:$J$2483=$A208)*('Export (QBO)'!$I$2:$I$2483))
)</f>
        <v>0</v>
      </c>
      <c r="E208" s="30" cm="1">
        <f t="array" ref="E208">(
SUM(('Export (QBO)'!$G$2:$G$2483&gt;=Budget!E$1)*('Export (QBO)'!$G$2:$G$2483&lt;=((EOMONTH(Budget!E$1,0))))*('Export (QBO)'!$J$2:$J$2483=$A208)*('Export (QBO)'!$I$2:$I$2483))
)</f>
        <v>0</v>
      </c>
      <c r="F208" s="30" cm="1">
        <f t="array" ref="F208">(
SUM(('Export (QBO)'!$G$2:$G$2483&gt;=Budget!F$1)*('Export (QBO)'!$G$2:$G$2483&lt;=((EOMONTH(Budget!F$1,0))))*('Export (QBO)'!$J$2:$J$2483=$A208)*('Export (QBO)'!$I$2:$I$2483))
)</f>
        <v>0</v>
      </c>
      <c r="G208" s="30" cm="1">
        <f t="array" ref="G208">(
SUM(('Export (QBO)'!$G$2:$G$2483&gt;=Budget!G$1)*('Export (QBO)'!$G$2:$G$2483&lt;=((EOMONTH(Budget!G$1,0))))*('Export (QBO)'!$J$2:$J$2483=$A208)*('Export (QBO)'!$I$2:$I$2483))
)</f>
        <v>0</v>
      </c>
      <c r="H208" s="30" cm="1">
        <f t="array" ref="H208">(
SUM(('Export (QBO)'!$G$2:$G$2483&gt;=Budget!H$1)*('Export (QBO)'!$G$2:$G$2483&lt;=((EOMONTH(Budget!H$1,0))))*('Export (QBO)'!$J$2:$J$2483=$A208)*('Export (QBO)'!$I$2:$I$2483))
)</f>
        <v>0</v>
      </c>
      <c r="I208" s="30" cm="1">
        <f t="array" ref="I208">(
SUM(('Export (QBO)'!$G$2:$G$2483&gt;=Budget!I$1)*('Export (QBO)'!$G$2:$G$2483&lt;=((EOMONTH(Budget!I$1,0))))*('Export (QBO)'!$J$2:$J$2483=$A208)*('Export (QBO)'!$I$2:$I$2483))
)</f>
        <v>0</v>
      </c>
      <c r="J208" s="30" cm="1">
        <f t="array" ref="J208">(
SUM(('Export (QBO)'!$G$2:$G$2483&gt;=Budget!J$1)*('Export (QBO)'!$G$2:$G$2483&lt;=((EOMONTH(Budget!J$1,0))))*('Export (QBO)'!$J$2:$J$2483=$A208)*('Export (QBO)'!$I$2:$I$2483))
)</f>
        <v>0</v>
      </c>
      <c r="K208" s="30" cm="1">
        <f t="array" ref="K208">(
SUM(('Export (QBO)'!$G$2:$G$2483&gt;=Budget!K$1)*('Export (QBO)'!$G$2:$G$2483&lt;=((EOMONTH(Budget!K$1,0))))*('Export (QBO)'!$J$2:$J$2483=$A208)*('Export (QBO)'!$I$2:$I$2483))
)</f>
        <v>0</v>
      </c>
      <c r="L208" s="30" cm="1">
        <f t="array" ref="L208">(
SUM(('Export (QBO)'!$G$2:$G$2483&gt;=Budget!L$1)*('Export (QBO)'!$G$2:$G$2483&lt;=((EOMONTH(Budget!L$1,0))))*('Export (QBO)'!$J$2:$J$2483=$A208)*('Export (QBO)'!$I$2:$I$2483))
)</f>
        <v>0</v>
      </c>
      <c r="M208" s="30" cm="1">
        <f t="array" ref="M208">(
SUM(('Export (QBO)'!$G$2:$G$2483&gt;=Budget!M$1)*('Export (QBO)'!$G$2:$G$2483&lt;=((EOMONTH(Budget!M$1,0))))*('Export (QBO)'!$J$2:$J$2483=$A208)*('Export (QBO)'!$I$2:$I$2483))
)</f>
        <v>0</v>
      </c>
      <c r="N208" s="30" cm="1">
        <f t="array" ref="N208">(
SUM(('Export (QBO)'!$G$2:$G$2483&gt;=Budget!N$1)*('Export (QBO)'!$G$2:$G$2483&lt;=((EOMONTH(Budget!N$1,0))))*('Export (QBO)'!$J$2:$J$2483=$A208)*('Export (QBO)'!$I$2:$I$2483))
)</f>
        <v>0</v>
      </c>
      <c r="O208" s="30" cm="1">
        <f t="array" ref="O208">(
SUM(('Export (QBO)'!$G$2:$G$2483&gt;=Budget!O$1)*('Export (QBO)'!$G$2:$G$2483&lt;=((EOMONTH(Budget!O$1,0))))*('Export (QBO)'!$J$2:$J$2483=$A208)*('Export (QBO)'!$I$2:$I$2483))
)</f>
        <v>0</v>
      </c>
      <c r="P208" s="31">
        <f>SUM(D208:O208)</f>
        <v>0</v>
      </c>
      <c r="Q208" s="30" cm="1">
        <f t="array" ref="Q208">(
SUM(('Export (QBO)'!$G$2:$G$2483&gt;=Budget!Q$1)*('Export (QBO)'!$G$2:$G$2483&lt;=((EOMONTH(Budget!Q$1,0))))*('Export (QBO)'!$J$2:$J$2483=$A208)*('Export (QBO)'!$I$2:$I$2483))
)</f>
        <v>275.68</v>
      </c>
      <c r="R208" s="30" cm="1">
        <f t="array" ref="R208">(
SUM(('Export (QBO)'!$G$2:$G$2483&gt;=Budget!R$1)*('Export (QBO)'!$G$2:$G$2483&lt;=((EOMONTH(Budget!R$1,0))))*('Export (QBO)'!$J$2:$J$2483=$A208)*('Export (QBO)'!$I$2:$I$2483))
)</f>
        <v>0</v>
      </c>
      <c r="S208" s="30" cm="1">
        <f t="array" ref="S208">(
SUM(('Export (QBO)'!$G$2:$G$2483&gt;=Budget!S$1)*('Export (QBO)'!$G$2:$G$2483&lt;=((EOMONTH(Budget!S$1,0))))*('Export (QBO)'!$J$2:$J$2483=$A208)*('Export (QBO)'!$I$2:$I$2483))
)</f>
        <v>11000</v>
      </c>
      <c r="T208" s="30" cm="1">
        <f t="array" ref="T208">(
SUM(('Export (QBO)'!$G$2:$G$2483&gt;=Budget!T$1)*('Export (QBO)'!$G$2:$G$2483&lt;=((EOMONTH(Budget!T$1,0))))*('Export (QBO)'!$J$2:$J$2483=$A208)*('Export (QBO)'!$I$2:$I$2483))
)</f>
        <v>0</v>
      </c>
      <c r="U208" s="30" cm="1">
        <f t="array" ref="U208">(
SUM(('Export (QBO)'!$G$2:$G$2483&gt;=Budget!U$1)*('Export (QBO)'!$G$2:$G$2483&lt;=((EOMONTH(Budget!U$1,0))))*('Export (QBO)'!$J$2:$J$2483=$A208)*('Export (QBO)'!$I$2:$I$2483))
)</f>
        <v>11840.36</v>
      </c>
      <c r="V208" s="30" cm="1">
        <f t="array" ref="V208">(
SUM(('Export (QBO)'!$G$2:$G$2483&gt;=Budget!V$1)*('Export (QBO)'!$G$2:$G$2483&lt;=((EOMONTH(Budget!V$1,0))))*('Export (QBO)'!$J$2:$J$2483=$A208)*('Export (QBO)'!$I$2:$I$2483))
)</f>
        <v>0</v>
      </c>
      <c r="W208" s="30" cm="1">
        <f t="array" ref="W208">(
SUM(('Export (QBO)'!$G$2:$G$2483&gt;=Budget!W$1)*('Export (QBO)'!$G$2:$G$2483&lt;=((EOMONTH(Budget!W$1,0))))*('Export (QBO)'!$J$2:$J$2483=$A208)*('Export (QBO)'!$I$2:$I$2483))
)</f>
        <v>0</v>
      </c>
      <c r="X208" s="30" cm="1">
        <f t="array" ref="X208">(
SUM(('Export (QBO)'!$G$2:$G$2483&gt;=Budget!X$1)*('Export (QBO)'!$G$2:$G$2483&lt;=((EOMONTH(Budget!X$1,0))))*('Export (QBO)'!$J$2:$J$2483=$A208)*('Export (QBO)'!$I$2:$I$2483))
)</f>
        <v>0</v>
      </c>
      <c r="Y208" s="30" cm="1">
        <f t="array" ref="Y208">(
SUM(('Export (QBO)'!$G$2:$G$2483&gt;=Budget!Y$1)*('Export (QBO)'!$G$2:$G$2483&lt;=((EOMONTH(Budget!Y$1,0))))*('Export (QBO)'!$J$2:$J$2483=$A208)*('Export (QBO)'!$I$2:$I$2483))
)</f>
        <v>0</v>
      </c>
      <c r="Z208" s="30" cm="1">
        <f t="array" ref="Z208">(
SUM(('Export (QBO)'!$G$2:$G$2483&gt;=Budget!Z$1)*('Export (QBO)'!$G$2:$G$2483&lt;=((EOMONTH(Budget!Z$1,0))))*('Export (QBO)'!$J$2:$J$2483=$A208)*('Export (QBO)'!$I$2:$I$2483))
)</f>
        <v>0</v>
      </c>
      <c r="AA208" s="30" cm="1">
        <f t="array" ref="AA208">(
SUM(('Export (QBO)'!$G$2:$G$2483&gt;=Budget!AA$1)*('Export (QBO)'!$G$2:$G$2483&lt;=((EOMONTH(Budget!AA$1,0))))*('Export (QBO)'!$J$2:$J$2483=$A208)*('Export (QBO)'!$I$2:$I$2483))
)</f>
        <v>0</v>
      </c>
      <c r="AB208" s="30" cm="1">
        <f t="array" ref="AB208">(
SUM(('Export (QBO)'!$G$2:$G$2483&gt;=Budget!AB$1)*('Export (QBO)'!$G$2:$G$2483&lt;=((EOMONTH(Budget!AB$1,0))))*('Export (QBO)'!$J$2:$J$2483=$A208)*('Export (QBO)'!$I$2:$I$2483))
)</f>
        <v>0</v>
      </c>
      <c r="AC208" s="31">
        <f>SUM(Q208:AB208)</f>
        <v>23116.04</v>
      </c>
    </row>
    <row r="209" spans="1:35">
      <c r="A209" s="93" t="s">
        <v>458</v>
      </c>
      <c r="B209" s="3">
        <f>IFERROR((VLOOKUP(A209,'GL Review'!E:G,3,FALSE)),"")</f>
        <v>13002</v>
      </c>
      <c r="D209" s="30" cm="1">
        <f t="array" ref="D209">(
SUM(('Export (QBO)'!$G$2:$G$2483&gt;=Budget!D$1)*('Export (QBO)'!$G$2:$G$2483&lt;=((EOMONTH(Budget!D$1,0))))*('Export (QBO)'!$J$2:$J$2483=$A209)*('Export (QBO)'!$I$2:$I$2483))
)</f>
        <v>0</v>
      </c>
      <c r="E209" s="30" cm="1">
        <f t="array" ref="E209">(
SUM(('Export (QBO)'!$G$2:$G$2483&gt;=Budget!E$1)*('Export (QBO)'!$G$2:$G$2483&lt;=((EOMONTH(Budget!E$1,0))))*('Export (QBO)'!$J$2:$J$2483=$A209)*('Export (QBO)'!$I$2:$I$2483))
)</f>
        <v>0</v>
      </c>
      <c r="F209" s="30" cm="1">
        <f t="array" ref="F209">(
SUM(('Export (QBO)'!$G$2:$G$2483&gt;=Budget!F$1)*('Export (QBO)'!$G$2:$G$2483&lt;=((EOMONTH(Budget!F$1,0))))*('Export (QBO)'!$J$2:$J$2483=$A209)*('Export (QBO)'!$I$2:$I$2483))
)</f>
        <v>0</v>
      </c>
      <c r="G209" s="30" cm="1">
        <f t="array" ref="G209">(
SUM(('Export (QBO)'!$G$2:$G$2483&gt;=Budget!G$1)*('Export (QBO)'!$G$2:$G$2483&lt;=((EOMONTH(Budget!G$1,0))))*('Export (QBO)'!$J$2:$J$2483=$A209)*('Export (QBO)'!$I$2:$I$2483))
)</f>
        <v>0</v>
      </c>
      <c r="H209" s="30" cm="1">
        <f t="array" ref="H209">(
SUM(('Export (QBO)'!$G$2:$G$2483&gt;=Budget!H$1)*('Export (QBO)'!$G$2:$G$2483&lt;=((EOMONTH(Budget!H$1,0))))*('Export (QBO)'!$J$2:$J$2483=$A209)*('Export (QBO)'!$I$2:$I$2483))
)</f>
        <v>0</v>
      </c>
      <c r="I209" s="30" cm="1">
        <f t="array" ref="I209">(
SUM(('Export (QBO)'!$G$2:$G$2483&gt;=Budget!I$1)*('Export (QBO)'!$G$2:$G$2483&lt;=((EOMONTH(Budget!I$1,0))))*('Export (QBO)'!$J$2:$J$2483=$A209)*('Export (QBO)'!$I$2:$I$2483))
)</f>
        <v>0</v>
      </c>
      <c r="J209" s="30" cm="1">
        <f t="array" ref="J209">(
SUM(('Export (QBO)'!$G$2:$G$2483&gt;=Budget!J$1)*('Export (QBO)'!$G$2:$G$2483&lt;=((EOMONTH(Budget!J$1,0))))*('Export (QBO)'!$J$2:$J$2483=$A209)*('Export (QBO)'!$I$2:$I$2483))
)</f>
        <v>0</v>
      </c>
      <c r="K209" s="30" cm="1">
        <f t="array" ref="K209">(
SUM(('Export (QBO)'!$G$2:$G$2483&gt;=Budget!K$1)*('Export (QBO)'!$G$2:$G$2483&lt;=((EOMONTH(Budget!K$1,0))))*('Export (QBO)'!$J$2:$J$2483=$A209)*('Export (QBO)'!$I$2:$I$2483))
)</f>
        <v>0</v>
      </c>
      <c r="L209" s="30" cm="1">
        <f t="array" ref="L209">(
SUM(('Export (QBO)'!$G$2:$G$2483&gt;=Budget!L$1)*('Export (QBO)'!$G$2:$G$2483&lt;=((EOMONTH(Budget!L$1,0))))*('Export (QBO)'!$J$2:$J$2483=$A209)*('Export (QBO)'!$I$2:$I$2483))
)</f>
        <v>0</v>
      </c>
      <c r="M209" s="30" cm="1">
        <f t="array" ref="M209">(
SUM(('Export (QBO)'!$G$2:$G$2483&gt;=Budget!M$1)*('Export (QBO)'!$G$2:$G$2483&lt;=((EOMONTH(Budget!M$1,0))))*('Export (QBO)'!$J$2:$J$2483=$A209)*('Export (QBO)'!$I$2:$I$2483))
)</f>
        <v>0</v>
      </c>
      <c r="N209" s="30" cm="1">
        <f t="array" ref="N209">(
SUM(('Export (QBO)'!$G$2:$G$2483&gt;=Budget!N$1)*('Export (QBO)'!$G$2:$G$2483&lt;=((EOMONTH(Budget!N$1,0))))*('Export (QBO)'!$J$2:$J$2483=$A209)*('Export (QBO)'!$I$2:$I$2483))
)</f>
        <v>0</v>
      </c>
      <c r="O209" s="30" cm="1">
        <f t="array" ref="O209">(
SUM(('Export (QBO)'!$G$2:$G$2483&gt;=Budget!O$1)*('Export (QBO)'!$G$2:$G$2483&lt;=((EOMONTH(Budget!O$1,0))))*('Export (QBO)'!$J$2:$J$2483=$A209)*('Export (QBO)'!$I$2:$I$2483))
)</f>
        <v>0</v>
      </c>
      <c r="P209" s="31">
        <f>SUM(D209:O209)</f>
        <v>0</v>
      </c>
      <c r="Q209" s="30" cm="1">
        <f t="array" ref="Q209">(
SUM(('Export (QBO)'!$G$2:$G$2483&gt;=Budget!Q$1)*('Export (QBO)'!$G$2:$G$2483&lt;=((EOMONTH(Budget!Q$1,0))))*('Export (QBO)'!$J$2:$J$2483=$A209)*('Export (QBO)'!$I$2:$I$2483))
)</f>
        <v>0</v>
      </c>
      <c r="R209" s="30" cm="1">
        <f t="array" ref="R209">(
SUM(('Export (QBO)'!$G$2:$G$2483&gt;=Budget!R$1)*('Export (QBO)'!$G$2:$G$2483&lt;=((EOMONTH(Budget!R$1,0))))*('Export (QBO)'!$J$2:$J$2483=$A209)*('Export (QBO)'!$I$2:$I$2483))
)</f>
        <v>0</v>
      </c>
      <c r="S209" s="30" cm="1">
        <f t="array" ref="S209">(
SUM(('Export (QBO)'!$G$2:$G$2483&gt;=Budget!S$1)*('Export (QBO)'!$G$2:$G$2483&lt;=((EOMONTH(Budget!S$1,0))))*('Export (QBO)'!$J$2:$J$2483=$A209)*('Export (QBO)'!$I$2:$I$2483))
)</f>
        <v>0</v>
      </c>
      <c r="T209" s="30" cm="1">
        <f t="array" ref="T209">(
SUM(('Export (QBO)'!$G$2:$G$2483&gt;=Budget!T$1)*('Export (QBO)'!$G$2:$G$2483&lt;=((EOMONTH(Budget!T$1,0))))*('Export (QBO)'!$J$2:$J$2483=$A209)*('Export (QBO)'!$I$2:$I$2483))
)</f>
        <v>0</v>
      </c>
      <c r="U209" s="30" cm="1">
        <f t="array" ref="U209">(
SUM(('Export (QBO)'!$G$2:$G$2483&gt;=Budget!U$1)*('Export (QBO)'!$G$2:$G$2483&lt;=((EOMONTH(Budget!U$1,0))))*('Export (QBO)'!$J$2:$J$2483=$A209)*('Export (QBO)'!$I$2:$I$2483))
)</f>
        <v>0</v>
      </c>
      <c r="V209" s="30" cm="1">
        <f t="array" ref="V209">(
SUM(('Export (QBO)'!$G$2:$G$2483&gt;=Budget!V$1)*('Export (QBO)'!$G$2:$G$2483&lt;=((EOMONTH(Budget!V$1,0))))*('Export (QBO)'!$J$2:$J$2483=$A209)*('Export (QBO)'!$I$2:$I$2483))
)</f>
        <v>0</v>
      </c>
      <c r="W209" s="30" cm="1">
        <f t="array" ref="W209">(
SUM(('Export (QBO)'!$G$2:$G$2483&gt;=Budget!W$1)*('Export (QBO)'!$G$2:$G$2483&lt;=((EOMONTH(Budget!W$1,0))))*('Export (QBO)'!$J$2:$J$2483=$A209)*('Export (QBO)'!$I$2:$I$2483))
)</f>
        <v>0</v>
      </c>
      <c r="X209" s="30" cm="1">
        <f t="array" ref="X209">(
SUM(('Export (QBO)'!$G$2:$G$2483&gt;=Budget!X$1)*('Export (QBO)'!$G$2:$G$2483&lt;=((EOMONTH(Budget!X$1,0))))*('Export (QBO)'!$J$2:$J$2483=$A209)*('Export (QBO)'!$I$2:$I$2483))
)</f>
        <v>0</v>
      </c>
      <c r="Y209" s="30" cm="1">
        <f t="array" ref="Y209">(
SUM(('Export (QBO)'!$G$2:$G$2483&gt;=Budget!Y$1)*('Export (QBO)'!$G$2:$G$2483&lt;=((EOMONTH(Budget!Y$1,0))))*('Export (QBO)'!$J$2:$J$2483=$A209)*('Export (QBO)'!$I$2:$I$2483))
)</f>
        <v>0</v>
      </c>
      <c r="Z209" s="30" cm="1">
        <f t="array" ref="Z209">(
SUM(('Export (QBO)'!$G$2:$G$2483&gt;=Budget!Z$1)*('Export (QBO)'!$G$2:$G$2483&lt;=((EOMONTH(Budget!Z$1,0))))*('Export (QBO)'!$J$2:$J$2483=$A209)*('Export (QBO)'!$I$2:$I$2483))
)</f>
        <v>0</v>
      </c>
      <c r="AA209" s="30" cm="1">
        <f t="array" ref="AA209">(
SUM(('Export (QBO)'!$G$2:$G$2483&gt;=Budget!AA$1)*('Export (QBO)'!$G$2:$G$2483&lt;=((EOMONTH(Budget!AA$1,0))))*('Export (QBO)'!$J$2:$J$2483=$A209)*('Export (QBO)'!$I$2:$I$2483))
)</f>
        <v>0</v>
      </c>
      <c r="AB209" s="30" cm="1">
        <f t="array" ref="AB209">(
SUM(('Export (QBO)'!$G$2:$G$2483&gt;=Budget!AB$1)*('Export (QBO)'!$G$2:$G$2483&lt;=((EOMONTH(Budget!AB$1,0))))*('Export (QBO)'!$J$2:$J$2483=$A209)*('Export (QBO)'!$I$2:$I$2483))
)</f>
        <v>0</v>
      </c>
      <c r="AC209" s="31">
        <f>SUM(Q209:AB209)</f>
        <v>0</v>
      </c>
    </row>
    <row r="210" spans="1:35">
      <c r="A210" s="94" t="s">
        <v>459</v>
      </c>
      <c r="B210" s="3">
        <f>IFERROR((VLOOKUP(A210,'GL Review'!E:G,3,FALSE)),"")</f>
        <v>13003</v>
      </c>
      <c r="C210" s="38"/>
      <c r="D210" s="44" cm="1">
        <f t="array" ref="D210">(
SUM(('Export (QBO)'!$G$2:$G$2483&gt;=Budget!D$1)*('Export (QBO)'!$G$2:$G$2483&lt;=((EOMONTH(Budget!D$1,0))))*('Export (QBO)'!$J$2:$J$2483=$A210)*('Export (QBO)'!$I$2:$I$2483))
)</f>
        <v>0</v>
      </c>
      <c r="E210" s="44" cm="1">
        <f t="array" ref="E210">(
SUM(('Export (QBO)'!$G$2:$G$2483&gt;=Budget!E$1)*('Export (QBO)'!$G$2:$G$2483&lt;=((EOMONTH(Budget!E$1,0))))*('Export (QBO)'!$J$2:$J$2483=$A210)*('Export (QBO)'!$I$2:$I$2483))
)</f>
        <v>0</v>
      </c>
      <c r="F210" s="44" cm="1">
        <f t="array" ref="F210">(
SUM(('Export (QBO)'!$G$2:$G$2483&gt;=Budget!F$1)*('Export (QBO)'!$G$2:$G$2483&lt;=((EOMONTH(Budget!F$1,0))))*('Export (QBO)'!$J$2:$J$2483=$A210)*('Export (QBO)'!$I$2:$I$2483))
)</f>
        <v>0</v>
      </c>
      <c r="G210" s="44" cm="1">
        <f t="array" ref="G210">(
SUM(('Export (QBO)'!$G$2:$G$2483&gt;=Budget!G$1)*('Export (QBO)'!$G$2:$G$2483&lt;=((EOMONTH(Budget!G$1,0))))*('Export (QBO)'!$J$2:$J$2483=$A210)*('Export (QBO)'!$I$2:$I$2483))
)</f>
        <v>0</v>
      </c>
      <c r="H210" s="44" cm="1">
        <f t="array" ref="H210">(
SUM(('Export (QBO)'!$G$2:$G$2483&gt;=Budget!H$1)*('Export (QBO)'!$G$2:$G$2483&lt;=((EOMONTH(Budget!H$1,0))))*('Export (QBO)'!$J$2:$J$2483=$A210)*('Export (QBO)'!$I$2:$I$2483))
)</f>
        <v>0</v>
      </c>
      <c r="I210" s="44" cm="1">
        <f t="array" ref="I210">(
SUM(('Export (QBO)'!$G$2:$G$2483&gt;=Budget!I$1)*('Export (QBO)'!$G$2:$G$2483&lt;=((EOMONTH(Budget!I$1,0))))*('Export (QBO)'!$J$2:$J$2483=$A210)*('Export (QBO)'!$I$2:$I$2483))
)</f>
        <v>0</v>
      </c>
      <c r="J210" s="44" cm="1">
        <f t="array" ref="J210">(
SUM(('Export (QBO)'!$G$2:$G$2483&gt;=Budget!J$1)*('Export (QBO)'!$G$2:$G$2483&lt;=((EOMONTH(Budget!J$1,0))))*('Export (QBO)'!$J$2:$J$2483=$A210)*('Export (QBO)'!$I$2:$I$2483))
)</f>
        <v>0</v>
      </c>
      <c r="K210" s="44" cm="1">
        <f t="array" ref="K210">(
SUM(('Export (QBO)'!$G$2:$G$2483&gt;=Budget!K$1)*('Export (QBO)'!$G$2:$G$2483&lt;=((EOMONTH(Budget!K$1,0))))*('Export (QBO)'!$J$2:$J$2483=$A210)*('Export (QBO)'!$I$2:$I$2483))
)</f>
        <v>0</v>
      </c>
      <c r="L210" s="44" cm="1">
        <f t="array" ref="L210">(
SUM(('Export (QBO)'!$G$2:$G$2483&gt;=Budget!L$1)*('Export (QBO)'!$G$2:$G$2483&lt;=((EOMONTH(Budget!L$1,0))))*('Export (QBO)'!$J$2:$J$2483=$A210)*('Export (QBO)'!$I$2:$I$2483))
)</f>
        <v>0</v>
      </c>
      <c r="M210" s="44" cm="1">
        <f t="array" ref="M210">(
SUM(('Export (QBO)'!$G$2:$G$2483&gt;=Budget!M$1)*('Export (QBO)'!$G$2:$G$2483&lt;=((EOMONTH(Budget!M$1,0))))*('Export (QBO)'!$J$2:$J$2483=$A210)*('Export (QBO)'!$I$2:$I$2483))
)</f>
        <v>0</v>
      </c>
      <c r="N210" s="44" cm="1">
        <f t="array" ref="N210">(
SUM(('Export (QBO)'!$G$2:$G$2483&gt;=Budget!N$1)*('Export (QBO)'!$G$2:$G$2483&lt;=((EOMONTH(Budget!N$1,0))))*('Export (QBO)'!$J$2:$J$2483=$A210)*('Export (QBO)'!$I$2:$I$2483))
)</f>
        <v>0</v>
      </c>
      <c r="O210" s="44" cm="1">
        <f t="array" ref="O210">(
SUM(('Export (QBO)'!$G$2:$G$2483&gt;=Budget!O$1)*('Export (QBO)'!$G$2:$G$2483&lt;=((EOMONTH(Budget!O$1,0))))*('Export (QBO)'!$J$2:$J$2483=$A210)*('Export (QBO)'!$I$2:$I$2483))
)</f>
        <v>0</v>
      </c>
      <c r="P210" s="43">
        <f>SUM(D210:O210)</f>
        <v>0</v>
      </c>
      <c r="Q210" s="44" cm="1">
        <f t="array" ref="Q210">(
SUM(('Export (QBO)'!$G$2:$G$2483&gt;=Budget!Q$1)*('Export (QBO)'!$G$2:$G$2483&lt;=((EOMONTH(Budget!Q$1,0))))*('Export (QBO)'!$J$2:$J$2483=$A210)*('Export (QBO)'!$I$2:$I$2483))
)</f>
        <v>0</v>
      </c>
      <c r="R210" s="44" cm="1">
        <f t="array" ref="R210">(
SUM(('Export (QBO)'!$G$2:$G$2483&gt;=Budget!R$1)*('Export (QBO)'!$G$2:$G$2483&lt;=((EOMONTH(Budget!R$1,0))))*('Export (QBO)'!$J$2:$J$2483=$A210)*('Export (QBO)'!$I$2:$I$2483))
)</f>
        <v>0</v>
      </c>
      <c r="S210" s="44" cm="1">
        <f t="array" ref="S210">(
SUM(('Export (QBO)'!$G$2:$G$2483&gt;=Budget!S$1)*('Export (QBO)'!$G$2:$G$2483&lt;=((EOMONTH(Budget!S$1,0))))*('Export (QBO)'!$J$2:$J$2483=$A210)*('Export (QBO)'!$I$2:$I$2483))
)</f>
        <v>0</v>
      </c>
      <c r="T210" s="44" cm="1">
        <f t="array" ref="T210">(
SUM(('Export (QBO)'!$G$2:$G$2483&gt;=Budget!T$1)*('Export (QBO)'!$G$2:$G$2483&lt;=((EOMONTH(Budget!T$1,0))))*('Export (QBO)'!$J$2:$J$2483=$A210)*('Export (QBO)'!$I$2:$I$2483))
)</f>
        <v>0</v>
      </c>
      <c r="U210" s="44" cm="1">
        <f t="array" ref="U210">(
SUM(('Export (QBO)'!$G$2:$G$2483&gt;=Budget!U$1)*('Export (QBO)'!$G$2:$G$2483&lt;=((EOMONTH(Budget!U$1,0))))*('Export (QBO)'!$J$2:$J$2483=$A210)*('Export (QBO)'!$I$2:$I$2483))
)</f>
        <v>0</v>
      </c>
      <c r="V210" s="44" cm="1">
        <f t="array" ref="V210">(
SUM(('Export (QBO)'!$G$2:$G$2483&gt;=Budget!V$1)*('Export (QBO)'!$G$2:$G$2483&lt;=((EOMONTH(Budget!V$1,0))))*('Export (QBO)'!$J$2:$J$2483=$A210)*('Export (QBO)'!$I$2:$I$2483))
)</f>
        <v>0</v>
      </c>
      <c r="W210" s="44" cm="1">
        <f t="array" ref="W210">(
SUM(('Export (QBO)'!$G$2:$G$2483&gt;=Budget!W$1)*('Export (QBO)'!$G$2:$G$2483&lt;=((EOMONTH(Budget!W$1,0))))*('Export (QBO)'!$J$2:$J$2483=$A210)*('Export (QBO)'!$I$2:$I$2483))
)</f>
        <v>0</v>
      </c>
      <c r="X210" s="44" cm="1">
        <f t="array" ref="X210">(
SUM(('Export (QBO)'!$G$2:$G$2483&gt;=Budget!X$1)*('Export (QBO)'!$G$2:$G$2483&lt;=((EOMONTH(Budget!X$1,0))))*('Export (QBO)'!$J$2:$J$2483=$A210)*('Export (QBO)'!$I$2:$I$2483))
)</f>
        <v>0</v>
      </c>
      <c r="Y210" s="44" cm="1">
        <f t="array" ref="Y210">(
SUM(('Export (QBO)'!$G$2:$G$2483&gt;=Budget!Y$1)*('Export (QBO)'!$G$2:$G$2483&lt;=((EOMONTH(Budget!Y$1,0))))*('Export (QBO)'!$J$2:$J$2483=$A210)*('Export (QBO)'!$I$2:$I$2483))
)</f>
        <v>0</v>
      </c>
      <c r="Z210" s="44" cm="1">
        <f t="array" ref="Z210">(
SUM(('Export (QBO)'!$G$2:$G$2483&gt;=Budget!Z$1)*('Export (QBO)'!$G$2:$G$2483&lt;=((EOMONTH(Budget!Z$1,0))))*('Export (QBO)'!$J$2:$J$2483=$A210)*('Export (QBO)'!$I$2:$I$2483))
)</f>
        <v>0</v>
      </c>
      <c r="AA210" s="44" cm="1">
        <f t="array" ref="AA210">(
SUM(('Export (QBO)'!$G$2:$G$2483&gt;=Budget!AA$1)*('Export (QBO)'!$G$2:$G$2483&lt;=((EOMONTH(Budget!AA$1,0))))*('Export (QBO)'!$J$2:$J$2483=$A210)*('Export (QBO)'!$I$2:$I$2483))
)</f>
        <v>0</v>
      </c>
      <c r="AB210" s="44" cm="1">
        <f t="array" ref="AB210">(
SUM(('Export (QBO)'!$G$2:$G$2483&gt;=Budget!AB$1)*('Export (QBO)'!$G$2:$G$2483&lt;=((EOMONTH(Budget!AB$1,0))))*('Export (QBO)'!$J$2:$J$2483=$A210)*('Export (QBO)'!$I$2:$I$2483))
)</f>
        <v>0</v>
      </c>
      <c r="AC210" s="43">
        <f>SUM(Q210:AB210)</f>
        <v>0</v>
      </c>
      <c r="AD210" s="46"/>
      <c r="AF210" s="46"/>
      <c r="AH210" s="46"/>
    </row>
    <row r="211" spans="1:35" ht="17" thickBot="1">
      <c r="B211" s="3" t="str">
        <f>IFERROR((VLOOKUP(A211,'GL Review'!E:G,3,FALSE)),"")</f>
        <v/>
      </c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1"/>
    </row>
    <row r="212" spans="1:35">
      <c r="A212" s="61" t="s">
        <v>526</v>
      </c>
      <c r="B212" s="3" t="str">
        <f>IFERROR((VLOOKUP(A212,'GL Review'!E:G,3,FALSE)),"")</f>
        <v/>
      </c>
      <c r="P212" s="35">
        <f>SUM(D212:O212)</f>
        <v>0</v>
      </c>
      <c r="Q212" s="34">
        <f t="shared" ref="Q212:AB212" si="48">SUM(Q206:Q211)</f>
        <v>6834.35</v>
      </c>
      <c r="R212" s="34">
        <f t="shared" si="48"/>
        <v>11000</v>
      </c>
      <c r="S212" s="34">
        <f t="shared" si="48"/>
        <v>13000</v>
      </c>
      <c r="T212" s="34">
        <f t="shared" si="48"/>
        <v>7000</v>
      </c>
      <c r="U212" s="34">
        <f t="shared" si="48"/>
        <v>19840.36</v>
      </c>
      <c r="V212" s="34">
        <f t="shared" si="48"/>
        <v>0</v>
      </c>
      <c r="W212" s="34">
        <f t="shared" si="48"/>
        <v>0</v>
      </c>
      <c r="X212" s="34">
        <f t="shared" si="48"/>
        <v>0</v>
      </c>
      <c r="Y212" s="34">
        <f t="shared" si="48"/>
        <v>0</v>
      </c>
      <c r="Z212" s="34">
        <f t="shared" si="48"/>
        <v>0</v>
      </c>
      <c r="AA212" s="34">
        <f t="shared" si="48"/>
        <v>0</v>
      </c>
      <c r="AB212" s="34">
        <f t="shared" si="48"/>
        <v>0</v>
      </c>
      <c r="AC212" s="35">
        <f>SUM(Q212:AB212)</f>
        <v>57674.71</v>
      </c>
    </row>
    <row r="215" spans="1:35">
      <c r="A215" s="61"/>
      <c r="B215" s="61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60"/>
    </row>
    <row r="216" spans="1:35">
      <c r="A216" s="45" t="s">
        <v>192</v>
      </c>
      <c r="B216" s="3" t="str">
        <f>IFERROR((VLOOKUP(A216,'GL Review'!E:G,3,FALSE)),"")</f>
        <v/>
      </c>
      <c r="C216" s="46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7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7"/>
      <c r="AD216" s="46"/>
      <c r="AF216" s="46"/>
      <c r="AH216" s="46"/>
    </row>
    <row r="217" spans="1:35">
      <c r="A217" s="49" t="s">
        <v>175</v>
      </c>
      <c r="B217" s="49">
        <f>IFERROR((VLOOKUP(A217,'GL Review'!E:G,3,FALSE)),"")</f>
        <v>99999</v>
      </c>
      <c r="C217" s="46"/>
      <c r="D217" s="48" cm="1">
        <f t="array" ref="D217">(
SUM(('Export (QBO)'!$G$2:$G$2483&gt;=Budget!D$1)*('Export (QBO)'!$G$2:$G$2483&lt;=((EOMONTH(Budget!D$1,0))))*('Export (QBO)'!$J$2:$J$2483=$A217)*('Export (QBO)'!$I$2:$I$2483))
)</f>
        <v>0</v>
      </c>
      <c r="E217" s="48" cm="1">
        <f t="array" ref="E217">(
SUM(('Export (QBO)'!$G$2:$G$2483&gt;=Budget!E$1)*('Export (QBO)'!$G$2:$G$2483&lt;=((EOMONTH(Budget!E$1,0))))*('Export (QBO)'!$J$2:$J$2483=$A217)*('Export (QBO)'!$I$2:$I$2483))
)</f>
        <v>0</v>
      </c>
      <c r="F217" s="48" cm="1">
        <f t="array" ref="F217">(
SUM(('Export (QBO)'!$G$2:$G$2483&gt;=Budget!F$1)*('Export (QBO)'!$G$2:$G$2483&lt;=((EOMONTH(Budget!F$1,0))))*('Export (QBO)'!$J$2:$J$2483=$A217)*('Export (QBO)'!$I$2:$I$2483))
)</f>
        <v>0</v>
      </c>
      <c r="G217" s="48" cm="1">
        <f t="array" ref="G217">(
SUM(('Export (QBO)'!$G$2:$G$2483&gt;=Budget!G$1)*('Export (QBO)'!$G$2:$G$2483&lt;=((EOMONTH(Budget!G$1,0))))*('Export (QBO)'!$J$2:$J$2483=$A217)*('Export (QBO)'!$I$2:$I$2483))
)</f>
        <v>0</v>
      </c>
      <c r="H217" s="48" cm="1">
        <f t="array" ref="H217">(
SUM(('Export (QBO)'!$G$2:$G$2483&gt;=Budget!H$1)*('Export (QBO)'!$G$2:$G$2483&lt;=((EOMONTH(Budget!H$1,0))))*('Export (QBO)'!$J$2:$J$2483=$A217)*('Export (QBO)'!$I$2:$I$2483))
)</f>
        <v>0</v>
      </c>
      <c r="I217" s="48" cm="1">
        <f t="array" ref="I217">(
SUM(('Export (QBO)'!$G$2:$G$2483&gt;=Budget!I$1)*('Export (QBO)'!$G$2:$G$2483&lt;=((EOMONTH(Budget!I$1,0))))*('Export (QBO)'!$J$2:$J$2483=$A217)*('Export (QBO)'!$I$2:$I$2483))
)</f>
        <v>0</v>
      </c>
      <c r="J217" s="48" cm="1">
        <f t="array" ref="J217">(
SUM(('Export (QBO)'!$G$2:$G$2483&gt;=Budget!J$1)*('Export (QBO)'!$G$2:$G$2483&lt;=((EOMONTH(Budget!J$1,0))))*('Export (QBO)'!$J$2:$J$2483=$A217)*('Export (QBO)'!$I$2:$I$2483))
)</f>
        <v>0</v>
      </c>
      <c r="K217" s="48" cm="1">
        <f t="array" ref="K217">(
SUM(('Export (QBO)'!$G$2:$G$2483&gt;=Budget!K$1)*('Export (QBO)'!$G$2:$G$2483&lt;=((EOMONTH(Budget!K$1,0))))*('Export (QBO)'!$J$2:$J$2483=$A217)*('Export (QBO)'!$I$2:$I$2483))
)</f>
        <v>0</v>
      </c>
      <c r="L217" s="48" cm="1">
        <f t="array" ref="L217">(
SUM(('Export (QBO)'!$G$2:$G$2483&gt;=Budget!L$1)*('Export (QBO)'!$G$2:$G$2483&lt;=((EOMONTH(Budget!L$1,0))))*('Export (QBO)'!$J$2:$J$2483=$A217)*('Export (QBO)'!$I$2:$I$2483))
)</f>
        <v>0</v>
      </c>
      <c r="M217" s="48" cm="1">
        <f t="array" ref="M217">(
SUM(('Export (QBO)'!$G$2:$G$2483&gt;=Budget!M$1)*('Export (QBO)'!$G$2:$G$2483&lt;=((EOMONTH(Budget!M$1,0))))*('Export (QBO)'!$J$2:$J$2483=$A217)*('Export (QBO)'!$I$2:$I$2483))
)</f>
        <v>0</v>
      </c>
      <c r="N217" s="48" cm="1">
        <f t="array" ref="N217">(
SUM(('Export (QBO)'!$G$2:$G$2483&gt;=Budget!N$1)*('Export (QBO)'!$G$2:$G$2483&lt;=((EOMONTH(Budget!N$1,0))))*('Export (QBO)'!$J$2:$J$2483=$A217)*('Export (QBO)'!$I$2:$I$2483))
)</f>
        <v>0</v>
      </c>
      <c r="O217" s="48" cm="1">
        <f t="array" ref="O217">(
SUM(('Export (QBO)'!$G$2:$G$2483&gt;=Budget!O$1)*('Export (QBO)'!$G$2:$G$2483&lt;=((EOMONTH(Budget!O$1,0))))*('Export (QBO)'!$J$2:$J$2483=$A217)*('Export (QBO)'!$I$2:$I$2483))
)</f>
        <v>0</v>
      </c>
      <c r="P217" s="47">
        <f>SUM(D217:O217)</f>
        <v>0</v>
      </c>
      <c r="Q217" s="48" cm="1">
        <f t="array" ref="Q217">(
SUM(('Export (QBO)'!$G$2:$G$2483&gt;=Budget!Q$1)*('Export (QBO)'!$G$2:$G$2483&lt;=((EOMONTH(Budget!Q$1,0))))*('Export (QBO)'!$J$2:$J$2483=$A217)*('Export (QBO)'!$I$2:$I$2483))
)</f>
        <v>5825.32</v>
      </c>
      <c r="R217" s="48" cm="1">
        <f t="array" ref="R217">(
SUM(('Export (QBO)'!$G$2:$G$2483&gt;=Budget!R$1)*('Export (QBO)'!$G$2:$G$2483&lt;=((EOMONTH(Budget!R$1,0))))*('Export (QBO)'!$J$2:$J$2483=$A217)*('Export (QBO)'!$I$2:$I$2483))
)</f>
        <v>17023.3</v>
      </c>
      <c r="S217" s="48" cm="1">
        <f t="array" ref="S217">(
SUM(('Export (QBO)'!$G$2:$G$2483&gt;=Budget!S$1)*('Export (QBO)'!$G$2:$G$2483&lt;=((EOMONTH(Budget!S$1,0))))*('Export (QBO)'!$J$2:$J$2483=$A217)*('Export (QBO)'!$I$2:$I$2483))
)</f>
        <v>579.69000000000005</v>
      </c>
      <c r="T217" s="48" cm="1">
        <f t="array" ref="T217">(
SUM(('Export (QBO)'!$G$2:$G$2483&gt;=Budget!T$1)*('Export (QBO)'!$G$2:$G$2483&lt;=((EOMONTH(Budget!T$1,0))))*('Export (QBO)'!$J$2:$J$2483=$A217)*('Export (QBO)'!$I$2:$I$2483))
)</f>
        <v>36221.880000000005</v>
      </c>
      <c r="U217" s="48" cm="1">
        <f t="array" ref="U217">(
SUM(('Export (QBO)'!$G$2:$G$2483&gt;=Budget!U$1)*('Export (QBO)'!$G$2:$G$2483&lt;=((EOMONTH(Budget!U$1,0))))*('Export (QBO)'!$J$2:$J$2483=$A217)*('Export (QBO)'!$I$2:$I$2483))
)</f>
        <v>19241.820000000003</v>
      </c>
      <c r="V217" s="48" cm="1">
        <f t="array" ref="V217">(
SUM(('Export (QBO)'!$G$2:$G$2483&gt;=Budget!V$1)*('Export (QBO)'!$G$2:$G$2483&lt;=((EOMONTH(Budget!V$1,0))))*('Export (QBO)'!$J$2:$J$2483=$A217)*('Export (QBO)'!$I$2:$I$2483))
)</f>
        <v>8596.77</v>
      </c>
      <c r="W217" s="48" cm="1">
        <f t="array" ref="W217">(
SUM(('Export (QBO)'!$G$2:$G$2483&gt;=Budget!W$1)*('Export (QBO)'!$G$2:$G$2483&lt;=((EOMONTH(Budget!W$1,0))))*('Export (QBO)'!$J$2:$J$2483=$A217)*('Export (QBO)'!$I$2:$I$2483))
)</f>
        <v>0</v>
      </c>
      <c r="X217" s="48" cm="1">
        <f t="array" ref="X217">(
SUM(('Export (QBO)'!$G$2:$G$2483&gt;=Budget!X$1)*('Export (QBO)'!$G$2:$G$2483&lt;=((EOMONTH(Budget!X$1,0))))*('Export (QBO)'!$J$2:$J$2483=$A217)*('Export (QBO)'!$I$2:$I$2483))
)</f>
        <v>0</v>
      </c>
      <c r="Y217" s="48" cm="1">
        <f t="array" ref="Y217">(
SUM(('Export (QBO)'!$G$2:$G$2483&gt;=Budget!Y$1)*('Export (QBO)'!$G$2:$G$2483&lt;=((EOMONTH(Budget!Y$1,0))))*('Export (QBO)'!$J$2:$J$2483=$A217)*('Export (QBO)'!$I$2:$I$2483))
)</f>
        <v>0</v>
      </c>
      <c r="Z217" s="48" cm="1">
        <f t="array" ref="Z217">(
SUM(('Export (QBO)'!$G$2:$G$2483&gt;=Budget!Z$1)*('Export (QBO)'!$G$2:$G$2483&lt;=((EOMONTH(Budget!Z$1,0))))*('Export (QBO)'!$J$2:$J$2483=$A217)*('Export (QBO)'!$I$2:$I$2483))
)</f>
        <v>0</v>
      </c>
      <c r="AA217" s="48" cm="1">
        <f t="array" ref="AA217">(
SUM(('Export (QBO)'!$G$2:$G$2483&gt;=Budget!AA$1)*('Export (QBO)'!$G$2:$G$2483&lt;=((EOMONTH(Budget!AA$1,0))))*('Export (QBO)'!$J$2:$J$2483=$A217)*('Export (QBO)'!$I$2:$I$2483))
)</f>
        <v>0</v>
      </c>
      <c r="AB217" s="48" cm="1">
        <f t="array" ref="AB217">(
SUM(('Export (QBO)'!$G$2:$G$2483&gt;=Budget!AB$1)*('Export (QBO)'!$G$2:$G$2483&lt;=((EOMONTH(Budget!AB$1,0))))*('Export (QBO)'!$J$2:$J$2483=$A217)*('Export (QBO)'!$I$2:$I$2483))
)</f>
        <v>0</v>
      </c>
      <c r="AC217" s="47">
        <f>SUM(Q217:AB217)</f>
        <v>87488.780000000013</v>
      </c>
      <c r="AD217" s="46"/>
      <c r="AF217" s="46"/>
      <c r="AH217" s="46"/>
    </row>
    <row r="218" spans="1:35">
      <c r="A218" s="49" t="s">
        <v>629</v>
      </c>
      <c r="B218" s="49" t="str">
        <f>IFERROR((VLOOKUP(A218,'GL Review'!E:G,3,FALSE)),"")</f>
        <v/>
      </c>
      <c r="C218" s="46"/>
      <c r="D218" s="48" cm="1">
        <f t="array" ref="D218">(
SUM(('Export (QBO)'!$G$2:$G$2483&gt;=Budget!D$1)*('Export (QBO)'!$G$2:$G$2483&lt;=((EOMONTH(Budget!D$1,0))))*('Export (QBO)'!$J$2:$J$2483=$A218)*('Export (QBO)'!$I$2:$I$2483))
)</f>
        <v>0</v>
      </c>
      <c r="E218" s="48" cm="1">
        <f t="array" ref="E218">(
SUM(('Export (QBO)'!$G$2:$G$2483&gt;=Budget!E$1)*('Export (QBO)'!$G$2:$G$2483&lt;=((EOMONTH(Budget!E$1,0))))*('Export (QBO)'!$J$2:$J$2483=$A218)*('Export (QBO)'!$I$2:$I$2483))
)</f>
        <v>0</v>
      </c>
      <c r="F218" s="48" cm="1">
        <f t="array" ref="F218">(
SUM(('Export (QBO)'!$G$2:$G$2483&gt;=Budget!F$1)*('Export (QBO)'!$G$2:$G$2483&lt;=((EOMONTH(Budget!F$1,0))))*('Export (QBO)'!$J$2:$J$2483=$A218)*('Export (QBO)'!$I$2:$I$2483))
)</f>
        <v>0</v>
      </c>
      <c r="G218" s="48" cm="1">
        <f t="array" ref="G218">(
SUM(('Export (QBO)'!$G$2:$G$2483&gt;=Budget!G$1)*('Export (QBO)'!$G$2:$G$2483&lt;=((EOMONTH(Budget!G$1,0))))*('Export (QBO)'!$J$2:$J$2483=$A218)*('Export (QBO)'!$I$2:$I$2483))
)</f>
        <v>0</v>
      </c>
      <c r="H218" s="48" cm="1">
        <f t="array" ref="H218">(
SUM(('Export (QBO)'!$G$2:$G$2483&gt;=Budget!H$1)*('Export (QBO)'!$G$2:$G$2483&lt;=((EOMONTH(Budget!H$1,0))))*('Export (QBO)'!$J$2:$J$2483=$A218)*('Export (QBO)'!$I$2:$I$2483))
)</f>
        <v>0</v>
      </c>
      <c r="I218" s="48" cm="1">
        <f t="array" ref="I218">(
SUM(('Export (QBO)'!$G$2:$G$2483&gt;=Budget!I$1)*('Export (QBO)'!$G$2:$G$2483&lt;=((EOMONTH(Budget!I$1,0))))*('Export (QBO)'!$J$2:$J$2483=$A218)*('Export (QBO)'!$I$2:$I$2483))
)</f>
        <v>0</v>
      </c>
      <c r="J218" s="48" cm="1">
        <f t="array" ref="J218">(
SUM(('Export (QBO)'!$G$2:$G$2483&gt;=Budget!J$1)*('Export (QBO)'!$G$2:$G$2483&lt;=((EOMONTH(Budget!J$1,0))))*('Export (QBO)'!$J$2:$J$2483=$A218)*('Export (QBO)'!$I$2:$I$2483))
)</f>
        <v>0</v>
      </c>
      <c r="K218" s="48" cm="1">
        <f t="array" ref="K218">(
SUM(('Export (QBO)'!$G$2:$G$2483&gt;=Budget!K$1)*('Export (QBO)'!$G$2:$G$2483&lt;=((EOMONTH(Budget!K$1,0))))*('Export (QBO)'!$J$2:$J$2483=$A218)*('Export (QBO)'!$I$2:$I$2483))
)</f>
        <v>0</v>
      </c>
      <c r="L218" s="48" cm="1">
        <f t="array" ref="L218">(
SUM(('Export (QBO)'!$G$2:$G$2483&gt;=Budget!L$1)*('Export (QBO)'!$G$2:$G$2483&lt;=((EOMONTH(Budget!L$1,0))))*('Export (QBO)'!$J$2:$J$2483=$A218)*('Export (QBO)'!$I$2:$I$2483))
)</f>
        <v>0</v>
      </c>
      <c r="M218" s="48" cm="1">
        <f t="array" ref="M218">(
SUM(('Export (QBO)'!$G$2:$G$2483&gt;=Budget!M$1)*('Export (QBO)'!$G$2:$G$2483&lt;=((EOMONTH(Budget!M$1,0))))*('Export (QBO)'!$J$2:$J$2483=$A218)*('Export (QBO)'!$I$2:$I$2483))
)</f>
        <v>0</v>
      </c>
      <c r="N218" s="48" cm="1">
        <f t="array" ref="N218">(
SUM(('Export (QBO)'!$G$2:$G$2483&gt;=Budget!N$1)*('Export (QBO)'!$G$2:$G$2483&lt;=((EOMONTH(Budget!N$1,0))))*('Export (QBO)'!$J$2:$J$2483=$A218)*('Export (QBO)'!$I$2:$I$2483))
)</f>
        <v>0</v>
      </c>
      <c r="O218" s="48" cm="1">
        <f t="array" ref="O218">(
SUM(('Export (QBO)'!$G$2:$G$2483&gt;=Budget!O$1)*('Export (QBO)'!$G$2:$G$2483&lt;=((EOMONTH(Budget!O$1,0))))*('Export (QBO)'!$J$2:$J$2483=$A218)*('Export (QBO)'!$I$2:$I$2483))
)</f>
        <v>0</v>
      </c>
      <c r="P218" s="47">
        <f>SUM(D218:O218)</f>
        <v>0</v>
      </c>
      <c r="Q218" s="48" cm="1">
        <f t="array" ref="Q218">(
SUM(('Export (QBO)'!$G$2:$G$2483&gt;=Budget!Q$1)*('Export (QBO)'!$G$2:$G$2483&lt;=((EOMONTH(Budget!Q$1,0))))*('Export (QBO)'!$J$2:$J$2483=$A218)*('Export (QBO)'!$I$2:$I$2483))
)</f>
        <v>0</v>
      </c>
      <c r="R218" s="48" cm="1">
        <f t="array" ref="R218">(
SUM(('Export (QBO)'!$G$2:$G$2483&gt;=Budget!R$1)*('Export (QBO)'!$G$2:$G$2483&lt;=((EOMONTH(Budget!R$1,0))))*('Export (QBO)'!$J$2:$J$2483=$A218)*('Export (QBO)'!$I$2:$I$2483))
)</f>
        <v>0</v>
      </c>
      <c r="S218" s="95" cm="1">
        <f t="array" ref="S218">(
SUM(('Export (QBO)'!$G$2:$G$2483&gt;=Budget!S$1)*('Export (QBO)'!$G$2:$G$2483&lt;=((EOMONTH(Budget!S$1,0))))*('Export (QBO)'!$J$2:$J$2483=$A218)*('Export (QBO)'!$I$2:$I$2483))
)</f>
        <v>0</v>
      </c>
      <c r="T218" s="95" cm="1">
        <f t="array" ref="T218">(
SUM(('Export (QBO)'!$G$2:$G$2483&gt;=Budget!T$1)*('Export (QBO)'!$G$2:$G$2483&lt;=((EOMONTH(Budget!T$1,0))))*('Export (QBO)'!$J$2:$J$2483=$A218)*('Export (QBO)'!$I$2:$I$2483))
)</f>
        <v>0</v>
      </c>
      <c r="U218" s="95" cm="1">
        <f t="array" ref="U218">(
SUM(('Export (QBO)'!$G$2:$G$2483&gt;=Budget!U$1)*('Export (QBO)'!$G$2:$G$2483&lt;=((EOMONTH(Budget!U$1,0))))*('Export (QBO)'!$J$2:$J$2483=$A218)*('Export (QBO)'!$I$2:$I$2483))
)</f>
        <v>0</v>
      </c>
      <c r="V218" s="95" cm="1">
        <f t="array" ref="V218">(
SUM(('Export (QBO)'!$G$2:$G$2483&gt;=Budget!V$1)*('Export (QBO)'!$G$2:$G$2483&lt;=((EOMONTH(Budget!V$1,0))))*('Export (QBO)'!$J$2:$J$2483=$A218)*('Export (QBO)'!$I$2:$I$2483))
)</f>
        <v>0</v>
      </c>
      <c r="W218" s="95" cm="1">
        <f t="array" ref="W218">(
SUM(('Export (QBO)'!$G$2:$G$2483&gt;=Budget!W$1)*('Export (QBO)'!$G$2:$G$2483&lt;=((EOMONTH(Budget!W$1,0))))*('Export (QBO)'!$J$2:$J$2483=$A218)*('Export (QBO)'!$I$2:$I$2483))
)</f>
        <v>0</v>
      </c>
      <c r="X218" s="95" cm="1">
        <f t="array" ref="X218">(
SUM(('Export (QBO)'!$G$2:$G$2483&gt;=Budget!X$1)*('Export (QBO)'!$G$2:$G$2483&lt;=((EOMONTH(Budget!X$1,0))))*('Export (QBO)'!$J$2:$J$2483=$A218)*('Export (QBO)'!$I$2:$I$2483))
)</f>
        <v>0</v>
      </c>
      <c r="Y218" s="95" cm="1">
        <f t="array" ref="Y218">(
SUM(('Export (QBO)'!$G$2:$G$2483&gt;=Budget!Y$1)*('Export (QBO)'!$G$2:$G$2483&lt;=((EOMONTH(Budget!Y$1,0))))*('Export (QBO)'!$J$2:$J$2483=$A218)*('Export (QBO)'!$I$2:$I$2483))
)</f>
        <v>0</v>
      </c>
      <c r="Z218" s="95" cm="1">
        <f t="array" ref="Z218">(
SUM(('Export (QBO)'!$G$2:$G$2483&gt;=Budget!Z$1)*('Export (QBO)'!$G$2:$G$2483&lt;=((EOMONTH(Budget!Z$1,0))))*('Export (QBO)'!$J$2:$J$2483=$A218)*('Export (QBO)'!$I$2:$I$2483))
)</f>
        <v>0</v>
      </c>
      <c r="AA218" s="95" cm="1">
        <f t="array" ref="AA218">(
SUM(('Export (QBO)'!$G$2:$G$2483&gt;=Budget!AA$1)*('Export (QBO)'!$G$2:$G$2483&lt;=((EOMONTH(Budget!AA$1,0))))*('Export (QBO)'!$J$2:$J$2483=$A218)*('Export (QBO)'!$I$2:$I$2483))
)</f>
        <v>0</v>
      </c>
      <c r="AB218" s="95" cm="1">
        <f t="array" ref="AB218">(
SUM(('Export (QBO)'!$G$2:$G$2483&gt;=Budget!AB$1)*('Export (QBO)'!$G$2:$G$2483&lt;=((EOMONTH(Budget!AB$1,0))))*('Export (QBO)'!$J$2:$J$2483=$A218)*('Export (QBO)'!$I$2:$I$2483))
)</f>
        <v>0</v>
      </c>
      <c r="AC218" s="47">
        <f>SUM(Q218:AB218)</f>
        <v>0</v>
      </c>
      <c r="AD218" s="46"/>
      <c r="AF218" s="46"/>
      <c r="AH218" s="46"/>
      <c r="AI218" s="21" t="s">
        <v>630</v>
      </c>
    </row>
    <row r="219" spans="1:35" ht="17" thickBot="1">
      <c r="A219" s="45"/>
      <c r="B219" s="3" t="str">
        <f>IFERROR((VLOOKUP(A219,'GL Review'!E:G,3,FALSE)),"")</f>
        <v/>
      </c>
      <c r="C219" s="46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47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47"/>
      <c r="AD219" s="46"/>
      <c r="AF219" s="46"/>
      <c r="AH219" s="46"/>
    </row>
    <row r="220" spans="1:35">
      <c r="A220" s="45" t="s">
        <v>193</v>
      </c>
      <c r="B220" s="3" t="str">
        <f>IFERROR((VLOOKUP(A220,'GL Review'!E:G,3,FALSE)),"")</f>
        <v/>
      </c>
      <c r="C220" s="46"/>
      <c r="D220" s="52">
        <f t="shared" ref="D220:O220" si="49">SUM(D216:D219)</f>
        <v>0</v>
      </c>
      <c r="E220" s="52">
        <f t="shared" si="49"/>
        <v>0</v>
      </c>
      <c r="F220" s="52">
        <f t="shared" si="49"/>
        <v>0</v>
      </c>
      <c r="G220" s="52">
        <f t="shared" si="49"/>
        <v>0</v>
      </c>
      <c r="H220" s="52">
        <f t="shared" si="49"/>
        <v>0</v>
      </c>
      <c r="I220" s="52">
        <f t="shared" si="49"/>
        <v>0</v>
      </c>
      <c r="J220" s="52">
        <f t="shared" si="49"/>
        <v>0</v>
      </c>
      <c r="K220" s="52">
        <f t="shared" si="49"/>
        <v>0</v>
      </c>
      <c r="L220" s="52">
        <f t="shared" si="49"/>
        <v>0</v>
      </c>
      <c r="M220" s="52">
        <f t="shared" si="49"/>
        <v>0</v>
      </c>
      <c r="N220" s="52">
        <f t="shared" si="49"/>
        <v>0</v>
      </c>
      <c r="O220" s="52">
        <f t="shared" si="49"/>
        <v>0</v>
      </c>
      <c r="P220" s="51">
        <f>SUM(D220:O220)</f>
        <v>0</v>
      </c>
      <c r="Q220" s="52">
        <f t="shared" ref="Q220:AB220" si="50">SUM(Q216:Q219)</f>
        <v>5825.32</v>
      </c>
      <c r="R220" s="52">
        <f t="shared" si="50"/>
        <v>17023.3</v>
      </c>
      <c r="S220" s="52">
        <f t="shared" si="50"/>
        <v>579.69000000000005</v>
      </c>
      <c r="T220" s="52">
        <f t="shared" si="50"/>
        <v>36221.880000000005</v>
      </c>
      <c r="U220" s="52">
        <f t="shared" si="50"/>
        <v>19241.820000000003</v>
      </c>
      <c r="V220" s="52">
        <f t="shared" si="50"/>
        <v>8596.77</v>
      </c>
      <c r="W220" s="52">
        <f t="shared" si="50"/>
        <v>0</v>
      </c>
      <c r="X220" s="52">
        <f t="shared" si="50"/>
        <v>0</v>
      </c>
      <c r="Y220" s="52">
        <f t="shared" si="50"/>
        <v>0</v>
      </c>
      <c r="Z220" s="52">
        <f t="shared" si="50"/>
        <v>0</v>
      </c>
      <c r="AA220" s="52">
        <f t="shared" si="50"/>
        <v>0</v>
      </c>
      <c r="AB220" s="52">
        <f t="shared" si="50"/>
        <v>0</v>
      </c>
      <c r="AC220" s="51">
        <f>SUM(Q220:AB220)</f>
        <v>87488.780000000013</v>
      </c>
      <c r="AD220" s="46"/>
      <c r="AF220" s="46"/>
      <c r="AH220" s="46"/>
    </row>
    <row r="221" spans="1:35">
      <c r="A221" s="33"/>
      <c r="B221" s="3" t="str">
        <f>IFERROR((VLOOKUP(A221,'GL Review'!E:G,3,FALSE)),"")</f>
        <v/>
      </c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1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1"/>
    </row>
    <row r="222" spans="1:35">
      <c r="B222" s="3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1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1"/>
    </row>
    <row r="223" spans="1:35">
      <c r="A223" s="61" t="s">
        <v>614</v>
      </c>
      <c r="B223" s="3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1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1"/>
    </row>
    <row r="224" spans="1:35">
      <c r="A224" s="54" t="s">
        <v>340</v>
      </c>
      <c r="B224" s="3" t="str">
        <f>IFERROR((VLOOKUP(A224,'GL Review'!E:G,3,FALSE)),"")</f>
        <v/>
      </c>
      <c r="D224" s="30" cm="1">
        <f t="array" ref="D224">(
SUM(('Export (QBO)'!$G$2:$G$2483&gt;=Budget!D$1)*('Export (QBO)'!$G$2:$G$2483&lt;=((EOMONTH(Budget!D$1,0))))*('Export (QBO)'!$J$2:$J$2483=$A224)*('Export (QBO)'!$I$2:$I$2483))
)</f>
        <v>0</v>
      </c>
      <c r="E224" s="30" cm="1">
        <f t="array" ref="E224">(
SUM(('Export (QBO)'!$G$2:$G$2483&gt;=Budget!E$1)*('Export (QBO)'!$G$2:$G$2483&lt;=((EOMONTH(Budget!E$1,0))))*('Export (QBO)'!$J$2:$J$2483=$A224)*('Export (QBO)'!$I$2:$I$2483))
)</f>
        <v>0</v>
      </c>
      <c r="F224" s="30" cm="1">
        <f t="array" ref="F224">(
SUM(('Export (QBO)'!$G$2:$G$2483&gt;=Budget!F$1)*('Export (QBO)'!$G$2:$G$2483&lt;=((EOMONTH(Budget!F$1,0))))*('Export (QBO)'!$J$2:$J$2483=$A224)*('Export (QBO)'!$I$2:$I$2483))
)</f>
        <v>0</v>
      </c>
      <c r="G224" s="30" cm="1">
        <f t="array" ref="G224">(
SUM(('Export (QBO)'!$G$2:$G$2483&gt;=Budget!G$1)*('Export (QBO)'!$G$2:$G$2483&lt;=((EOMONTH(Budget!G$1,0))))*('Export (QBO)'!$J$2:$J$2483=$A224)*('Export (QBO)'!$I$2:$I$2483))
)</f>
        <v>0</v>
      </c>
      <c r="H224" s="30" cm="1">
        <f t="array" ref="H224">(
SUM(('Export (QBO)'!$G$2:$G$2483&gt;=Budget!H$1)*('Export (QBO)'!$G$2:$G$2483&lt;=((EOMONTH(Budget!H$1,0))))*('Export (QBO)'!$J$2:$J$2483=$A224)*('Export (QBO)'!$I$2:$I$2483))
)</f>
        <v>0</v>
      </c>
      <c r="I224" s="30" cm="1">
        <f t="array" ref="I224">(
SUM(('Export (QBO)'!$G$2:$G$2483&gt;=Budget!I$1)*('Export (QBO)'!$G$2:$G$2483&lt;=((EOMONTH(Budget!I$1,0))))*('Export (QBO)'!$J$2:$J$2483=$A224)*('Export (QBO)'!$I$2:$I$2483))
)</f>
        <v>0</v>
      </c>
      <c r="J224" s="30" cm="1">
        <f t="array" ref="J224">(
SUM(('Export (QBO)'!$G$2:$G$2483&gt;=Budget!J$1)*('Export (QBO)'!$G$2:$G$2483&lt;=((EOMONTH(Budget!J$1,0))))*('Export (QBO)'!$J$2:$J$2483=$A224)*('Export (QBO)'!$I$2:$I$2483))
)</f>
        <v>0</v>
      </c>
      <c r="K224" s="30" cm="1">
        <f t="array" ref="K224">(
SUM(('Export (QBO)'!$G$2:$G$2483&gt;=Budget!K$1)*('Export (QBO)'!$G$2:$G$2483&lt;=((EOMONTH(Budget!K$1,0))))*('Export (QBO)'!$J$2:$J$2483=$A224)*('Export (QBO)'!$I$2:$I$2483))
)</f>
        <v>0</v>
      </c>
      <c r="L224" s="30" cm="1">
        <f t="array" ref="L224">(
SUM(('Export (QBO)'!$G$2:$G$2483&gt;=Budget!L$1)*('Export (QBO)'!$G$2:$G$2483&lt;=((EOMONTH(Budget!L$1,0))))*('Export (QBO)'!$J$2:$J$2483=$A224)*('Export (QBO)'!$I$2:$I$2483))
)</f>
        <v>0</v>
      </c>
      <c r="M224" s="30" cm="1">
        <f t="array" ref="M224">(
SUM(('Export (QBO)'!$G$2:$G$2483&gt;=Budget!M$1)*('Export (QBO)'!$G$2:$G$2483&lt;=((EOMONTH(Budget!M$1,0))))*('Export (QBO)'!$J$2:$J$2483=$A224)*('Export (QBO)'!$I$2:$I$2483))
)</f>
        <v>0</v>
      </c>
      <c r="N224" s="30" cm="1">
        <f t="array" ref="N224">(
SUM(('Export (QBO)'!$G$2:$G$2483&gt;=Budget!N$1)*('Export (QBO)'!$G$2:$G$2483&lt;=((EOMONTH(Budget!N$1,0))))*('Export (QBO)'!$J$2:$J$2483=$A224)*('Export (QBO)'!$I$2:$I$2483))
)</f>
        <v>0</v>
      </c>
      <c r="O224" s="30" cm="1">
        <f t="array" ref="O224">(
SUM(('Export (QBO)'!$G$2:$G$2483&gt;=Budget!O$1)*('Export (QBO)'!$G$2:$G$2483&lt;=((EOMONTH(Budget!O$1,0))))*('Export (QBO)'!$J$2:$J$2483=$A224)*('Export (QBO)'!$I$2:$I$2483))
)</f>
        <v>0</v>
      </c>
      <c r="P224" s="31">
        <f t="shared" ref="P224:P248" si="51">SUM(D224:O224)</f>
        <v>0</v>
      </c>
      <c r="Q224" s="30" cm="1">
        <f t="array" ref="Q224">(
SUM(('Export (QBO)'!$G$2:$G$2483&gt;=Budget!Q$1)*('Export (QBO)'!$G$2:$G$2483&lt;=((EOMONTH(Budget!Q$1,0))))*('Export (QBO)'!$J$2:$J$2483=$A224)*('Export (QBO)'!$I$2:$I$2483))
)</f>
        <v>0</v>
      </c>
      <c r="R224" s="30" cm="1">
        <f t="array" ref="R224">(
SUM(('Export (QBO)'!$G$2:$G$2483&gt;=Budget!R$1)*('Export (QBO)'!$G$2:$G$2483&lt;=((EOMONTH(Budget!R$1,0))))*('Export (QBO)'!$J$2:$J$2483=$A224)*('Export (QBO)'!$I$2:$I$2483))
)</f>
        <v>0</v>
      </c>
      <c r="S224" s="30" cm="1">
        <f t="array" ref="S224">(
SUM(('Export (QBO)'!$G$2:$G$2483&gt;=Budget!S$1)*('Export (QBO)'!$G$2:$G$2483&lt;=((EOMONTH(Budget!S$1,0))))*('Export (QBO)'!$J$2:$J$2483=$A224)*('Export (QBO)'!$I$2:$I$2483))
)</f>
        <v>0</v>
      </c>
      <c r="T224" s="30" cm="1">
        <f t="array" ref="T224">(
SUM(('Export (QBO)'!$G$2:$G$2483&gt;=Budget!T$1)*('Export (QBO)'!$G$2:$G$2483&lt;=((EOMONTH(Budget!T$1,0))))*('Export (QBO)'!$J$2:$J$2483=$A224)*('Export (QBO)'!$I$2:$I$2483))
)</f>
        <v>0</v>
      </c>
      <c r="U224" s="30" cm="1">
        <f t="array" ref="U224">(
SUM(('Export (QBO)'!$G$2:$G$2483&gt;=Budget!U$1)*('Export (QBO)'!$G$2:$G$2483&lt;=((EOMONTH(Budget!U$1,0))))*('Export (QBO)'!$J$2:$J$2483=$A224)*('Export (QBO)'!$I$2:$I$2483))
)</f>
        <v>0</v>
      </c>
      <c r="V224" s="30" cm="1">
        <f t="array" ref="V224">(
SUM(('Export (QBO)'!$G$2:$G$2483&gt;=Budget!V$1)*('Export (QBO)'!$G$2:$G$2483&lt;=((EOMONTH(Budget!V$1,0))))*('Export (QBO)'!$J$2:$J$2483=$A224)*('Export (QBO)'!$I$2:$I$2483))
)</f>
        <v>0</v>
      </c>
      <c r="W224" s="30" cm="1">
        <f t="array" ref="W224">(
SUM(('Export (QBO)'!$G$2:$G$2483&gt;=Budget!W$1)*('Export (QBO)'!$G$2:$G$2483&lt;=((EOMONTH(Budget!W$1,0))))*('Export (QBO)'!$J$2:$J$2483=$A224)*('Export (QBO)'!$I$2:$I$2483))
)</f>
        <v>0</v>
      </c>
      <c r="X224" s="30" cm="1">
        <f t="array" ref="X224">(
SUM(('Export (QBO)'!$G$2:$G$2483&gt;=Budget!X$1)*('Export (QBO)'!$G$2:$G$2483&lt;=((EOMONTH(Budget!X$1,0))))*('Export (QBO)'!$J$2:$J$2483=$A224)*('Export (QBO)'!$I$2:$I$2483))
)</f>
        <v>0</v>
      </c>
      <c r="Y224" s="30" cm="1">
        <f t="array" ref="Y224">(
SUM(('Export (QBO)'!$G$2:$G$2483&gt;=Budget!Y$1)*('Export (QBO)'!$G$2:$G$2483&lt;=((EOMONTH(Budget!Y$1,0))))*('Export (QBO)'!$J$2:$J$2483=$A224)*('Export (QBO)'!$I$2:$I$2483))
)</f>
        <v>0</v>
      </c>
      <c r="Z224" s="30" cm="1">
        <f t="array" ref="Z224">(
SUM(('Export (QBO)'!$G$2:$G$2483&gt;=Budget!Z$1)*('Export (QBO)'!$G$2:$G$2483&lt;=((EOMONTH(Budget!Z$1,0))))*('Export (QBO)'!$J$2:$J$2483=$A224)*('Export (QBO)'!$I$2:$I$2483))
)</f>
        <v>0</v>
      </c>
      <c r="AA224" s="30" cm="1">
        <f t="array" ref="AA224">(
SUM(('Export (QBO)'!$G$2:$G$2483&gt;=Budget!AA$1)*('Export (QBO)'!$G$2:$G$2483&lt;=((EOMONTH(Budget!AA$1,0))))*('Export (QBO)'!$J$2:$J$2483=$A224)*('Export (QBO)'!$I$2:$I$2483))
)</f>
        <v>0</v>
      </c>
      <c r="AB224" s="30" cm="1">
        <f t="array" ref="AB224">(
SUM(('Export (QBO)'!$G$2:$G$2483&gt;=Budget!AB$1)*('Export (QBO)'!$G$2:$G$2483&lt;=((EOMONTH(Budget!AB$1,0))))*('Export (QBO)'!$J$2:$J$2483=$A224)*('Export (QBO)'!$I$2:$I$2483))
)</f>
        <v>0</v>
      </c>
      <c r="AC224" s="31">
        <f t="shared" ref="AC224:AC248" si="52">SUM(Q224:AB224)</f>
        <v>0</v>
      </c>
    </row>
    <row r="225" spans="1:29">
      <c r="A225" s="54" t="s">
        <v>346</v>
      </c>
      <c r="B225" s="3" t="str">
        <f>IFERROR((VLOOKUP(A225,'GL Review'!E:G,3,FALSE)),"")</f>
        <v/>
      </c>
      <c r="D225" s="30" cm="1">
        <f t="array" ref="D225">(
SUM(('Export (QBO)'!$G$2:$G$2483&gt;=Budget!D$1)*('Export (QBO)'!$G$2:$G$2483&lt;=((EOMONTH(Budget!D$1,0))))*('Export (QBO)'!$J$2:$J$2483=$A225)*('Export (QBO)'!$I$2:$I$2483))
)</f>
        <v>0</v>
      </c>
      <c r="E225" s="30" cm="1">
        <f t="array" ref="E225">(
SUM(('Export (QBO)'!$G$2:$G$2483&gt;=Budget!E$1)*('Export (QBO)'!$G$2:$G$2483&lt;=((EOMONTH(Budget!E$1,0))))*('Export (QBO)'!$J$2:$J$2483=$A225)*('Export (QBO)'!$I$2:$I$2483))
)</f>
        <v>0</v>
      </c>
      <c r="F225" s="30" cm="1">
        <f t="array" ref="F225">(
SUM(('Export (QBO)'!$G$2:$G$2483&gt;=Budget!F$1)*('Export (QBO)'!$G$2:$G$2483&lt;=((EOMONTH(Budget!F$1,0))))*('Export (QBO)'!$J$2:$J$2483=$A225)*('Export (QBO)'!$I$2:$I$2483))
)</f>
        <v>0</v>
      </c>
      <c r="G225" s="30" cm="1">
        <f t="array" ref="G225">(
SUM(('Export (QBO)'!$G$2:$G$2483&gt;=Budget!G$1)*('Export (QBO)'!$G$2:$G$2483&lt;=((EOMONTH(Budget!G$1,0))))*('Export (QBO)'!$J$2:$J$2483=$A225)*('Export (QBO)'!$I$2:$I$2483))
)</f>
        <v>0</v>
      </c>
      <c r="H225" s="30" cm="1">
        <f t="array" ref="H225">(
SUM(('Export (QBO)'!$G$2:$G$2483&gt;=Budget!H$1)*('Export (QBO)'!$G$2:$G$2483&lt;=((EOMONTH(Budget!H$1,0))))*('Export (QBO)'!$J$2:$J$2483=$A225)*('Export (QBO)'!$I$2:$I$2483))
)</f>
        <v>0</v>
      </c>
      <c r="I225" s="30" cm="1">
        <f t="array" ref="I225">(
SUM(('Export (QBO)'!$G$2:$G$2483&gt;=Budget!I$1)*('Export (QBO)'!$G$2:$G$2483&lt;=((EOMONTH(Budget!I$1,0))))*('Export (QBO)'!$J$2:$J$2483=$A225)*('Export (QBO)'!$I$2:$I$2483))
)</f>
        <v>0</v>
      </c>
      <c r="J225" s="30" cm="1">
        <f t="array" ref="J225">(
SUM(('Export (QBO)'!$G$2:$G$2483&gt;=Budget!J$1)*('Export (QBO)'!$G$2:$G$2483&lt;=((EOMONTH(Budget!J$1,0))))*('Export (QBO)'!$J$2:$J$2483=$A225)*('Export (QBO)'!$I$2:$I$2483))
)</f>
        <v>0</v>
      </c>
      <c r="K225" s="30" cm="1">
        <f t="array" ref="K225">(
SUM(('Export (QBO)'!$G$2:$G$2483&gt;=Budget!K$1)*('Export (QBO)'!$G$2:$G$2483&lt;=((EOMONTH(Budget!K$1,0))))*('Export (QBO)'!$J$2:$J$2483=$A225)*('Export (QBO)'!$I$2:$I$2483))
)</f>
        <v>0</v>
      </c>
      <c r="L225" s="30" cm="1">
        <f t="array" ref="L225">(
SUM(('Export (QBO)'!$G$2:$G$2483&gt;=Budget!L$1)*('Export (QBO)'!$G$2:$G$2483&lt;=((EOMONTH(Budget!L$1,0))))*('Export (QBO)'!$J$2:$J$2483=$A225)*('Export (QBO)'!$I$2:$I$2483))
)</f>
        <v>0</v>
      </c>
      <c r="M225" s="30" cm="1">
        <f t="array" ref="M225">(
SUM(('Export (QBO)'!$G$2:$G$2483&gt;=Budget!M$1)*('Export (QBO)'!$G$2:$G$2483&lt;=((EOMONTH(Budget!M$1,0))))*('Export (QBO)'!$J$2:$J$2483=$A225)*('Export (QBO)'!$I$2:$I$2483))
)</f>
        <v>0</v>
      </c>
      <c r="N225" s="30" cm="1">
        <f t="array" ref="N225">(
SUM(('Export (QBO)'!$G$2:$G$2483&gt;=Budget!N$1)*('Export (QBO)'!$G$2:$G$2483&lt;=((EOMONTH(Budget!N$1,0))))*('Export (QBO)'!$J$2:$J$2483=$A225)*('Export (QBO)'!$I$2:$I$2483))
)</f>
        <v>0</v>
      </c>
      <c r="O225" s="30" cm="1">
        <f t="array" ref="O225">(
SUM(('Export (QBO)'!$G$2:$G$2483&gt;=Budget!O$1)*('Export (QBO)'!$G$2:$G$2483&lt;=((EOMONTH(Budget!O$1,0))))*('Export (QBO)'!$J$2:$J$2483=$A225)*('Export (QBO)'!$I$2:$I$2483))
)</f>
        <v>0</v>
      </c>
      <c r="P225" s="31">
        <f t="shared" si="51"/>
        <v>0</v>
      </c>
      <c r="Q225" s="30" cm="1">
        <f t="array" ref="Q225">(
SUM(('Export (QBO)'!$G$2:$G$2483&gt;=Budget!Q$1)*('Export (QBO)'!$G$2:$G$2483&lt;=((EOMONTH(Budget!Q$1,0))))*('Export (QBO)'!$J$2:$J$2483=$A225)*('Export (QBO)'!$I$2:$I$2483))
)</f>
        <v>0</v>
      </c>
      <c r="R225" s="30" cm="1">
        <f t="array" ref="R225">(
SUM(('Export (QBO)'!$G$2:$G$2483&gt;=Budget!R$1)*('Export (QBO)'!$G$2:$G$2483&lt;=((EOMONTH(Budget!R$1,0))))*('Export (QBO)'!$J$2:$J$2483=$A225)*('Export (QBO)'!$I$2:$I$2483))
)</f>
        <v>0</v>
      </c>
      <c r="S225" s="30" cm="1">
        <f t="array" ref="S225">(
SUM(('Export (QBO)'!$G$2:$G$2483&gt;=Budget!S$1)*('Export (QBO)'!$G$2:$G$2483&lt;=((EOMONTH(Budget!S$1,0))))*('Export (QBO)'!$J$2:$J$2483=$A225)*('Export (QBO)'!$I$2:$I$2483))
)</f>
        <v>0</v>
      </c>
      <c r="T225" s="30" cm="1">
        <f t="array" ref="T225">(
SUM(('Export (QBO)'!$G$2:$G$2483&gt;=Budget!T$1)*('Export (QBO)'!$G$2:$G$2483&lt;=((EOMONTH(Budget!T$1,0))))*('Export (QBO)'!$J$2:$J$2483=$A225)*('Export (QBO)'!$I$2:$I$2483))
)</f>
        <v>0</v>
      </c>
      <c r="U225" s="30" cm="1">
        <f t="array" ref="U225">(
SUM(('Export (QBO)'!$G$2:$G$2483&gt;=Budget!U$1)*('Export (QBO)'!$G$2:$G$2483&lt;=((EOMONTH(Budget!U$1,0))))*('Export (QBO)'!$J$2:$J$2483=$A225)*('Export (QBO)'!$I$2:$I$2483))
)</f>
        <v>0</v>
      </c>
      <c r="V225" s="30" cm="1">
        <f t="array" ref="V225">(
SUM(('Export (QBO)'!$G$2:$G$2483&gt;=Budget!V$1)*('Export (QBO)'!$G$2:$G$2483&lt;=((EOMONTH(Budget!V$1,0))))*('Export (QBO)'!$J$2:$J$2483=$A225)*('Export (QBO)'!$I$2:$I$2483))
)</f>
        <v>0</v>
      </c>
      <c r="W225" s="30" cm="1">
        <f t="array" ref="W225">(
SUM(('Export (QBO)'!$G$2:$G$2483&gt;=Budget!W$1)*('Export (QBO)'!$G$2:$G$2483&lt;=((EOMONTH(Budget!W$1,0))))*('Export (QBO)'!$J$2:$J$2483=$A225)*('Export (QBO)'!$I$2:$I$2483))
)</f>
        <v>0</v>
      </c>
      <c r="X225" s="30" cm="1">
        <f t="array" ref="X225">(
SUM(('Export (QBO)'!$G$2:$G$2483&gt;=Budget!X$1)*('Export (QBO)'!$G$2:$G$2483&lt;=((EOMONTH(Budget!X$1,0))))*('Export (QBO)'!$J$2:$J$2483=$A225)*('Export (QBO)'!$I$2:$I$2483))
)</f>
        <v>0</v>
      </c>
      <c r="Y225" s="30" cm="1">
        <f t="array" ref="Y225">(
SUM(('Export (QBO)'!$G$2:$G$2483&gt;=Budget!Y$1)*('Export (QBO)'!$G$2:$G$2483&lt;=((EOMONTH(Budget!Y$1,0))))*('Export (QBO)'!$J$2:$J$2483=$A225)*('Export (QBO)'!$I$2:$I$2483))
)</f>
        <v>0</v>
      </c>
      <c r="Z225" s="30" cm="1">
        <f t="array" ref="Z225">(
SUM(('Export (QBO)'!$G$2:$G$2483&gt;=Budget!Z$1)*('Export (QBO)'!$G$2:$G$2483&lt;=((EOMONTH(Budget!Z$1,0))))*('Export (QBO)'!$J$2:$J$2483=$A225)*('Export (QBO)'!$I$2:$I$2483))
)</f>
        <v>0</v>
      </c>
      <c r="AA225" s="30" cm="1">
        <f t="array" ref="AA225">(
SUM(('Export (QBO)'!$G$2:$G$2483&gt;=Budget!AA$1)*('Export (QBO)'!$G$2:$G$2483&lt;=((EOMONTH(Budget!AA$1,0))))*('Export (QBO)'!$J$2:$J$2483=$A225)*('Export (QBO)'!$I$2:$I$2483))
)</f>
        <v>0</v>
      </c>
      <c r="AB225" s="30" cm="1">
        <f t="array" ref="AB225">(
SUM(('Export (QBO)'!$G$2:$G$2483&gt;=Budget!AB$1)*('Export (QBO)'!$G$2:$G$2483&lt;=((EOMONTH(Budget!AB$1,0))))*('Export (QBO)'!$J$2:$J$2483=$A225)*('Export (QBO)'!$I$2:$I$2483))
)</f>
        <v>0</v>
      </c>
      <c r="AC225" s="31">
        <f t="shared" si="52"/>
        <v>0</v>
      </c>
    </row>
    <row r="226" spans="1:29">
      <c r="A226" s="54" t="s">
        <v>194</v>
      </c>
      <c r="B226" s="3" t="str">
        <f>IFERROR((VLOOKUP(A226,'GL Review'!E:G,3,FALSE)),"")</f>
        <v/>
      </c>
      <c r="D226" s="30" cm="1">
        <f t="array" ref="D226">(
SUM(('Export (QBO)'!$G$2:$G$2483&gt;=Budget!D$1)*('Export (QBO)'!$G$2:$G$2483&lt;=((EOMONTH(Budget!D$1,0))))*('Export (QBO)'!$J$2:$J$2483=$A226)*('Export (QBO)'!$I$2:$I$2483))
)</f>
        <v>0</v>
      </c>
      <c r="E226" s="30" cm="1">
        <f t="array" ref="E226">(
SUM(('Export (QBO)'!$G$2:$G$2483&gt;=Budget!E$1)*('Export (QBO)'!$G$2:$G$2483&lt;=((EOMONTH(Budget!E$1,0))))*('Export (QBO)'!$J$2:$J$2483=$A226)*('Export (QBO)'!$I$2:$I$2483))
)</f>
        <v>0</v>
      </c>
      <c r="F226" s="30" cm="1">
        <f t="array" ref="F226">(
SUM(('Export (QBO)'!$G$2:$G$2483&gt;=Budget!F$1)*('Export (QBO)'!$G$2:$G$2483&lt;=((EOMONTH(Budget!F$1,0))))*('Export (QBO)'!$J$2:$J$2483=$A226)*('Export (QBO)'!$I$2:$I$2483))
)</f>
        <v>0</v>
      </c>
      <c r="G226" s="30" cm="1">
        <f t="array" ref="G226">(
SUM(('Export (QBO)'!$G$2:$G$2483&gt;=Budget!G$1)*('Export (QBO)'!$G$2:$G$2483&lt;=((EOMONTH(Budget!G$1,0))))*('Export (QBO)'!$J$2:$J$2483=$A226)*('Export (QBO)'!$I$2:$I$2483))
)</f>
        <v>0</v>
      </c>
      <c r="H226" s="30" cm="1">
        <f t="array" ref="H226">(
SUM(('Export (QBO)'!$G$2:$G$2483&gt;=Budget!H$1)*('Export (QBO)'!$G$2:$G$2483&lt;=((EOMONTH(Budget!H$1,0))))*('Export (QBO)'!$J$2:$J$2483=$A226)*('Export (QBO)'!$I$2:$I$2483))
)</f>
        <v>0</v>
      </c>
      <c r="I226" s="30" cm="1">
        <f t="array" ref="I226">(
SUM(('Export (QBO)'!$G$2:$G$2483&gt;=Budget!I$1)*('Export (QBO)'!$G$2:$G$2483&lt;=((EOMONTH(Budget!I$1,0))))*('Export (QBO)'!$J$2:$J$2483=$A226)*('Export (QBO)'!$I$2:$I$2483))
)</f>
        <v>0</v>
      </c>
      <c r="J226" s="30" cm="1">
        <f t="array" ref="J226">(
SUM(('Export (QBO)'!$G$2:$G$2483&gt;=Budget!J$1)*('Export (QBO)'!$G$2:$G$2483&lt;=((EOMONTH(Budget!J$1,0))))*('Export (QBO)'!$J$2:$J$2483=$A226)*('Export (QBO)'!$I$2:$I$2483))
)</f>
        <v>0</v>
      </c>
      <c r="K226" s="30" cm="1">
        <f t="array" ref="K226">(
SUM(('Export (QBO)'!$G$2:$G$2483&gt;=Budget!K$1)*('Export (QBO)'!$G$2:$G$2483&lt;=((EOMONTH(Budget!K$1,0))))*('Export (QBO)'!$J$2:$J$2483=$A226)*('Export (QBO)'!$I$2:$I$2483))
)</f>
        <v>0</v>
      </c>
      <c r="L226" s="30" cm="1">
        <f t="array" ref="L226">(
SUM(('Export (QBO)'!$G$2:$G$2483&gt;=Budget!L$1)*('Export (QBO)'!$G$2:$G$2483&lt;=((EOMONTH(Budget!L$1,0))))*('Export (QBO)'!$J$2:$J$2483=$A226)*('Export (QBO)'!$I$2:$I$2483))
)</f>
        <v>0</v>
      </c>
      <c r="M226" s="30" cm="1">
        <f t="array" ref="M226">(
SUM(('Export (QBO)'!$G$2:$G$2483&gt;=Budget!M$1)*('Export (QBO)'!$G$2:$G$2483&lt;=((EOMONTH(Budget!M$1,0))))*('Export (QBO)'!$J$2:$J$2483=$A226)*('Export (QBO)'!$I$2:$I$2483))
)</f>
        <v>0</v>
      </c>
      <c r="N226" s="30" cm="1">
        <f t="array" ref="N226">(
SUM(('Export (QBO)'!$G$2:$G$2483&gt;=Budget!N$1)*('Export (QBO)'!$G$2:$G$2483&lt;=((EOMONTH(Budget!N$1,0))))*('Export (QBO)'!$J$2:$J$2483=$A226)*('Export (QBO)'!$I$2:$I$2483))
)</f>
        <v>0</v>
      </c>
      <c r="O226" s="30" cm="1">
        <f t="array" ref="O226">(
SUM(('Export (QBO)'!$G$2:$G$2483&gt;=Budget!O$1)*('Export (QBO)'!$G$2:$G$2483&lt;=((EOMONTH(Budget!O$1,0))))*('Export (QBO)'!$J$2:$J$2483=$A226)*('Export (QBO)'!$I$2:$I$2483))
)</f>
        <v>0</v>
      </c>
      <c r="P226" s="31">
        <f t="shared" si="51"/>
        <v>0</v>
      </c>
      <c r="Q226" s="30" cm="1">
        <f t="array" ref="Q226">(
SUM(('Export (QBO)'!$G$2:$G$2483&gt;=Budget!Q$1)*('Export (QBO)'!$G$2:$G$2483&lt;=((EOMONTH(Budget!Q$1,0))))*('Export (QBO)'!$J$2:$J$2483=$A226)*('Export (QBO)'!$I$2:$I$2483))
)</f>
        <v>0</v>
      </c>
      <c r="R226" s="30" cm="1">
        <f t="array" ref="R226">(
SUM(('Export (QBO)'!$G$2:$G$2483&gt;=Budget!R$1)*('Export (QBO)'!$G$2:$G$2483&lt;=((EOMONTH(Budget!R$1,0))))*('Export (QBO)'!$J$2:$J$2483=$A226)*('Export (QBO)'!$I$2:$I$2483))
)</f>
        <v>0</v>
      </c>
      <c r="S226" s="30" cm="1">
        <f t="array" ref="S226">(
SUM(('Export (QBO)'!$G$2:$G$2483&gt;=Budget!S$1)*('Export (QBO)'!$G$2:$G$2483&lt;=((EOMONTH(Budget!S$1,0))))*('Export (QBO)'!$J$2:$J$2483=$A226)*('Export (QBO)'!$I$2:$I$2483))
)</f>
        <v>0</v>
      </c>
      <c r="T226" s="30" cm="1">
        <f t="array" ref="T226">(
SUM(('Export (QBO)'!$G$2:$G$2483&gt;=Budget!T$1)*('Export (QBO)'!$G$2:$G$2483&lt;=((EOMONTH(Budget!T$1,0))))*('Export (QBO)'!$J$2:$J$2483=$A226)*('Export (QBO)'!$I$2:$I$2483))
)</f>
        <v>0</v>
      </c>
      <c r="U226" s="30" cm="1">
        <f t="array" ref="U226">(
SUM(('Export (QBO)'!$G$2:$G$2483&gt;=Budget!U$1)*('Export (QBO)'!$G$2:$G$2483&lt;=((EOMONTH(Budget!U$1,0))))*('Export (QBO)'!$J$2:$J$2483=$A226)*('Export (QBO)'!$I$2:$I$2483))
)</f>
        <v>0</v>
      </c>
      <c r="V226" s="30" cm="1">
        <f t="array" ref="V226">(
SUM(('Export (QBO)'!$G$2:$G$2483&gt;=Budget!V$1)*('Export (QBO)'!$G$2:$G$2483&lt;=((EOMONTH(Budget!V$1,0))))*('Export (QBO)'!$J$2:$J$2483=$A226)*('Export (QBO)'!$I$2:$I$2483))
)</f>
        <v>0</v>
      </c>
      <c r="W226" s="30" cm="1">
        <f t="array" ref="W226">(
SUM(('Export (QBO)'!$G$2:$G$2483&gt;=Budget!W$1)*('Export (QBO)'!$G$2:$G$2483&lt;=((EOMONTH(Budget!W$1,0))))*('Export (QBO)'!$J$2:$J$2483=$A226)*('Export (QBO)'!$I$2:$I$2483))
)</f>
        <v>0</v>
      </c>
      <c r="X226" s="30" cm="1">
        <f t="array" ref="X226">(
SUM(('Export (QBO)'!$G$2:$G$2483&gt;=Budget!X$1)*('Export (QBO)'!$G$2:$G$2483&lt;=((EOMONTH(Budget!X$1,0))))*('Export (QBO)'!$J$2:$J$2483=$A226)*('Export (QBO)'!$I$2:$I$2483))
)</f>
        <v>0</v>
      </c>
      <c r="Y226" s="30" cm="1">
        <f t="array" ref="Y226">(
SUM(('Export (QBO)'!$G$2:$G$2483&gt;=Budget!Y$1)*('Export (QBO)'!$G$2:$G$2483&lt;=((EOMONTH(Budget!Y$1,0))))*('Export (QBO)'!$J$2:$J$2483=$A226)*('Export (QBO)'!$I$2:$I$2483))
)</f>
        <v>0</v>
      </c>
      <c r="Z226" s="30" cm="1">
        <f t="array" ref="Z226">(
SUM(('Export (QBO)'!$G$2:$G$2483&gt;=Budget!Z$1)*('Export (QBO)'!$G$2:$G$2483&lt;=((EOMONTH(Budget!Z$1,0))))*('Export (QBO)'!$J$2:$J$2483=$A226)*('Export (QBO)'!$I$2:$I$2483))
)</f>
        <v>0</v>
      </c>
      <c r="AA226" s="30" cm="1">
        <f t="array" ref="AA226">(
SUM(('Export (QBO)'!$G$2:$G$2483&gt;=Budget!AA$1)*('Export (QBO)'!$G$2:$G$2483&lt;=((EOMONTH(Budget!AA$1,0))))*('Export (QBO)'!$J$2:$J$2483=$A226)*('Export (QBO)'!$I$2:$I$2483))
)</f>
        <v>0</v>
      </c>
      <c r="AB226" s="30" cm="1">
        <f t="array" ref="AB226">(
SUM(('Export (QBO)'!$G$2:$G$2483&gt;=Budget!AB$1)*('Export (QBO)'!$G$2:$G$2483&lt;=((EOMONTH(Budget!AB$1,0))))*('Export (QBO)'!$J$2:$J$2483=$A226)*('Export (QBO)'!$I$2:$I$2483))
)</f>
        <v>0</v>
      </c>
      <c r="AC226" s="31">
        <f t="shared" si="52"/>
        <v>0</v>
      </c>
    </row>
    <row r="227" spans="1:29">
      <c r="A227" s="54" t="s">
        <v>263</v>
      </c>
      <c r="B227" s="3" t="str">
        <f>IFERROR((VLOOKUP(A227,'GL Review'!E:G,3,FALSE)),"")</f>
        <v/>
      </c>
      <c r="D227" s="30" cm="1">
        <f t="array" ref="D227">(
SUM(('Export (QBO)'!$G$2:$G$2483&gt;=Budget!D$1)*('Export (QBO)'!$G$2:$G$2483&lt;=((EOMONTH(Budget!D$1,0))))*('Export (QBO)'!$J$2:$J$2483=$A227)*('Export (QBO)'!$I$2:$I$2483))
)</f>
        <v>0</v>
      </c>
      <c r="E227" s="30" cm="1">
        <f t="array" ref="E227">(
SUM(('Export (QBO)'!$G$2:$G$2483&gt;=Budget!E$1)*('Export (QBO)'!$G$2:$G$2483&lt;=((EOMONTH(Budget!E$1,0))))*('Export (QBO)'!$J$2:$J$2483=$A227)*('Export (QBO)'!$I$2:$I$2483))
)</f>
        <v>0</v>
      </c>
      <c r="F227" s="30" cm="1">
        <f t="array" ref="F227">(
SUM(('Export (QBO)'!$G$2:$G$2483&gt;=Budget!F$1)*('Export (QBO)'!$G$2:$G$2483&lt;=((EOMONTH(Budget!F$1,0))))*('Export (QBO)'!$J$2:$J$2483=$A227)*('Export (QBO)'!$I$2:$I$2483))
)</f>
        <v>0</v>
      </c>
      <c r="G227" s="30" cm="1">
        <f t="array" ref="G227">(
SUM(('Export (QBO)'!$G$2:$G$2483&gt;=Budget!G$1)*('Export (QBO)'!$G$2:$G$2483&lt;=((EOMONTH(Budget!G$1,0))))*('Export (QBO)'!$J$2:$J$2483=$A227)*('Export (QBO)'!$I$2:$I$2483))
)</f>
        <v>0</v>
      </c>
      <c r="H227" s="30" cm="1">
        <f t="array" ref="H227">(
SUM(('Export (QBO)'!$G$2:$G$2483&gt;=Budget!H$1)*('Export (QBO)'!$G$2:$G$2483&lt;=((EOMONTH(Budget!H$1,0))))*('Export (QBO)'!$J$2:$J$2483=$A227)*('Export (QBO)'!$I$2:$I$2483))
)</f>
        <v>0</v>
      </c>
      <c r="I227" s="30" cm="1">
        <f t="array" ref="I227">(
SUM(('Export (QBO)'!$G$2:$G$2483&gt;=Budget!I$1)*('Export (QBO)'!$G$2:$G$2483&lt;=((EOMONTH(Budget!I$1,0))))*('Export (QBO)'!$J$2:$J$2483=$A227)*('Export (QBO)'!$I$2:$I$2483))
)</f>
        <v>0</v>
      </c>
      <c r="J227" s="30" cm="1">
        <f t="array" ref="J227">(
SUM(('Export (QBO)'!$G$2:$G$2483&gt;=Budget!J$1)*('Export (QBO)'!$G$2:$G$2483&lt;=((EOMONTH(Budget!J$1,0))))*('Export (QBO)'!$J$2:$J$2483=$A227)*('Export (QBO)'!$I$2:$I$2483))
)</f>
        <v>0</v>
      </c>
      <c r="K227" s="30" cm="1">
        <f t="array" ref="K227">(
SUM(('Export (QBO)'!$G$2:$G$2483&gt;=Budget!K$1)*('Export (QBO)'!$G$2:$G$2483&lt;=((EOMONTH(Budget!K$1,0))))*('Export (QBO)'!$J$2:$J$2483=$A227)*('Export (QBO)'!$I$2:$I$2483))
)</f>
        <v>0</v>
      </c>
      <c r="L227" s="30" cm="1">
        <f t="array" ref="L227">(
SUM(('Export (QBO)'!$G$2:$G$2483&gt;=Budget!L$1)*('Export (QBO)'!$G$2:$G$2483&lt;=((EOMONTH(Budget!L$1,0))))*('Export (QBO)'!$J$2:$J$2483=$A227)*('Export (QBO)'!$I$2:$I$2483))
)</f>
        <v>0</v>
      </c>
      <c r="M227" s="30" cm="1">
        <f t="array" ref="M227">(
SUM(('Export (QBO)'!$G$2:$G$2483&gt;=Budget!M$1)*('Export (QBO)'!$G$2:$G$2483&lt;=((EOMONTH(Budget!M$1,0))))*('Export (QBO)'!$J$2:$J$2483=$A227)*('Export (QBO)'!$I$2:$I$2483))
)</f>
        <v>0</v>
      </c>
      <c r="N227" s="30" cm="1">
        <f t="array" ref="N227">(
SUM(('Export (QBO)'!$G$2:$G$2483&gt;=Budget!N$1)*('Export (QBO)'!$G$2:$G$2483&lt;=((EOMONTH(Budget!N$1,0))))*('Export (QBO)'!$J$2:$J$2483=$A227)*('Export (QBO)'!$I$2:$I$2483))
)</f>
        <v>0</v>
      </c>
      <c r="O227" s="30" cm="1">
        <f t="array" ref="O227">(
SUM(('Export (QBO)'!$G$2:$G$2483&gt;=Budget!O$1)*('Export (QBO)'!$G$2:$G$2483&lt;=((EOMONTH(Budget!O$1,0))))*('Export (QBO)'!$J$2:$J$2483=$A227)*('Export (QBO)'!$I$2:$I$2483))
)</f>
        <v>0</v>
      </c>
      <c r="P227" s="31">
        <f t="shared" si="51"/>
        <v>0</v>
      </c>
      <c r="Q227" s="30" cm="1">
        <f t="array" ref="Q227">(
SUM(('Export (QBO)'!$G$2:$G$2483&gt;=Budget!Q$1)*('Export (QBO)'!$G$2:$G$2483&lt;=((EOMONTH(Budget!Q$1,0))))*('Export (QBO)'!$J$2:$J$2483=$A227)*('Export (QBO)'!$I$2:$I$2483))
)</f>
        <v>0</v>
      </c>
      <c r="R227" s="30" cm="1">
        <f t="array" ref="R227">(
SUM(('Export (QBO)'!$G$2:$G$2483&gt;=Budget!R$1)*('Export (QBO)'!$G$2:$G$2483&lt;=((EOMONTH(Budget!R$1,0))))*('Export (QBO)'!$J$2:$J$2483=$A227)*('Export (QBO)'!$I$2:$I$2483))
)</f>
        <v>0</v>
      </c>
      <c r="S227" s="30" cm="1">
        <f t="array" ref="S227">(
SUM(('Export (QBO)'!$G$2:$G$2483&gt;=Budget!S$1)*('Export (QBO)'!$G$2:$G$2483&lt;=((EOMONTH(Budget!S$1,0))))*('Export (QBO)'!$J$2:$J$2483=$A227)*('Export (QBO)'!$I$2:$I$2483))
)</f>
        <v>0</v>
      </c>
      <c r="T227" s="30" cm="1">
        <f t="array" ref="T227">(
SUM(('Export (QBO)'!$G$2:$G$2483&gt;=Budget!T$1)*('Export (QBO)'!$G$2:$G$2483&lt;=((EOMONTH(Budget!T$1,0))))*('Export (QBO)'!$J$2:$J$2483=$A227)*('Export (QBO)'!$I$2:$I$2483))
)</f>
        <v>0</v>
      </c>
      <c r="U227" s="30" cm="1">
        <f t="array" ref="U227">(
SUM(('Export (QBO)'!$G$2:$G$2483&gt;=Budget!U$1)*('Export (QBO)'!$G$2:$G$2483&lt;=((EOMONTH(Budget!U$1,0))))*('Export (QBO)'!$J$2:$J$2483=$A227)*('Export (QBO)'!$I$2:$I$2483))
)</f>
        <v>0</v>
      </c>
      <c r="V227" s="30" cm="1">
        <f t="array" ref="V227">(
SUM(('Export (QBO)'!$G$2:$G$2483&gt;=Budget!V$1)*('Export (QBO)'!$G$2:$G$2483&lt;=((EOMONTH(Budget!V$1,0))))*('Export (QBO)'!$J$2:$J$2483=$A227)*('Export (QBO)'!$I$2:$I$2483))
)</f>
        <v>0</v>
      </c>
      <c r="W227" s="30" cm="1">
        <f t="array" ref="W227">(
SUM(('Export (QBO)'!$G$2:$G$2483&gt;=Budget!W$1)*('Export (QBO)'!$G$2:$G$2483&lt;=((EOMONTH(Budget!W$1,0))))*('Export (QBO)'!$J$2:$J$2483=$A227)*('Export (QBO)'!$I$2:$I$2483))
)</f>
        <v>0</v>
      </c>
      <c r="X227" s="30" cm="1">
        <f t="array" ref="X227">(
SUM(('Export (QBO)'!$G$2:$G$2483&gt;=Budget!X$1)*('Export (QBO)'!$G$2:$G$2483&lt;=((EOMONTH(Budget!X$1,0))))*('Export (QBO)'!$J$2:$J$2483=$A227)*('Export (QBO)'!$I$2:$I$2483))
)</f>
        <v>0</v>
      </c>
      <c r="Y227" s="30" cm="1">
        <f t="array" ref="Y227">(
SUM(('Export (QBO)'!$G$2:$G$2483&gt;=Budget!Y$1)*('Export (QBO)'!$G$2:$G$2483&lt;=((EOMONTH(Budget!Y$1,0))))*('Export (QBO)'!$J$2:$J$2483=$A227)*('Export (QBO)'!$I$2:$I$2483))
)</f>
        <v>0</v>
      </c>
      <c r="Z227" s="30" cm="1">
        <f t="array" ref="Z227">(
SUM(('Export (QBO)'!$G$2:$G$2483&gt;=Budget!Z$1)*('Export (QBO)'!$G$2:$G$2483&lt;=((EOMONTH(Budget!Z$1,0))))*('Export (QBO)'!$J$2:$J$2483=$A227)*('Export (QBO)'!$I$2:$I$2483))
)</f>
        <v>0</v>
      </c>
      <c r="AA227" s="30" cm="1">
        <f t="array" ref="AA227">(
SUM(('Export (QBO)'!$G$2:$G$2483&gt;=Budget!AA$1)*('Export (QBO)'!$G$2:$G$2483&lt;=((EOMONTH(Budget!AA$1,0))))*('Export (QBO)'!$J$2:$J$2483=$A227)*('Export (QBO)'!$I$2:$I$2483))
)</f>
        <v>0</v>
      </c>
      <c r="AB227" s="30" cm="1">
        <f t="array" ref="AB227">(
SUM(('Export (QBO)'!$G$2:$G$2483&gt;=Budget!AB$1)*('Export (QBO)'!$G$2:$G$2483&lt;=((EOMONTH(Budget!AB$1,0))))*('Export (QBO)'!$J$2:$J$2483=$A227)*('Export (QBO)'!$I$2:$I$2483))
)</f>
        <v>0</v>
      </c>
      <c r="AC227" s="31">
        <f t="shared" si="52"/>
        <v>0</v>
      </c>
    </row>
    <row r="228" spans="1:29">
      <c r="A228" s="54" t="s">
        <v>267</v>
      </c>
      <c r="B228" s="3" t="str">
        <f>IFERROR((VLOOKUP(A228,'GL Review'!E:G,3,FALSE)),"")</f>
        <v/>
      </c>
      <c r="D228" s="30" cm="1">
        <f t="array" ref="D228">(
SUM(('Export (QBO)'!$G$2:$G$2483&gt;=Budget!D$1)*('Export (QBO)'!$G$2:$G$2483&lt;=((EOMONTH(Budget!D$1,0))))*('Export (QBO)'!$J$2:$J$2483=$A228)*('Export (QBO)'!$I$2:$I$2483))
)</f>
        <v>0</v>
      </c>
      <c r="E228" s="30" cm="1">
        <f t="array" ref="E228">(
SUM(('Export (QBO)'!$G$2:$G$2483&gt;=Budget!E$1)*('Export (QBO)'!$G$2:$G$2483&lt;=((EOMONTH(Budget!E$1,0))))*('Export (QBO)'!$J$2:$J$2483=$A228)*('Export (QBO)'!$I$2:$I$2483))
)</f>
        <v>0</v>
      </c>
      <c r="F228" s="30" cm="1">
        <f t="array" ref="F228">(
SUM(('Export (QBO)'!$G$2:$G$2483&gt;=Budget!F$1)*('Export (QBO)'!$G$2:$G$2483&lt;=((EOMONTH(Budget!F$1,0))))*('Export (QBO)'!$J$2:$J$2483=$A228)*('Export (QBO)'!$I$2:$I$2483))
)</f>
        <v>0</v>
      </c>
      <c r="G228" s="30" cm="1">
        <f t="array" ref="G228">(
SUM(('Export (QBO)'!$G$2:$G$2483&gt;=Budget!G$1)*('Export (QBO)'!$G$2:$G$2483&lt;=((EOMONTH(Budget!G$1,0))))*('Export (QBO)'!$J$2:$J$2483=$A228)*('Export (QBO)'!$I$2:$I$2483))
)</f>
        <v>0</v>
      </c>
      <c r="H228" s="30" cm="1">
        <f t="array" ref="H228">(
SUM(('Export (QBO)'!$G$2:$G$2483&gt;=Budget!H$1)*('Export (QBO)'!$G$2:$G$2483&lt;=((EOMONTH(Budget!H$1,0))))*('Export (QBO)'!$J$2:$J$2483=$A228)*('Export (QBO)'!$I$2:$I$2483))
)</f>
        <v>0</v>
      </c>
      <c r="I228" s="30" cm="1">
        <f t="array" ref="I228">(
SUM(('Export (QBO)'!$G$2:$G$2483&gt;=Budget!I$1)*('Export (QBO)'!$G$2:$G$2483&lt;=((EOMONTH(Budget!I$1,0))))*('Export (QBO)'!$J$2:$J$2483=$A228)*('Export (QBO)'!$I$2:$I$2483))
)</f>
        <v>0</v>
      </c>
      <c r="J228" s="30" cm="1">
        <f t="array" ref="J228">(
SUM(('Export (QBO)'!$G$2:$G$2483&gt;=Budget!J$1)*('Export (QBO)'!$G$2:$G$2483&lt;=((EOMONTH(Budget!J$1,0))))*('Export (QBO)'!$J$2:$J$2483=$A228)*('Export (QBO)'!$I$2:$I$2483))
)</f>
        <v>0</v>
      </c>
      <c r="K228" s="30" cm="1">
        <f t="array" ref="K228">(
SUM(('Export (QBO)'!$G$2:$G$2483&gt;=Budget!K$1)*('Export (QBO)'!$G$2:$G$2483&lt;=((EOMONTH(Budget!K$1,0))))*('Export (QBO)'!$J$2:$J$2483=$A228)*('Export (QBO)'!$I$2:$I$2483))
)</f>
        <v>0</v>
      </c>
      <c r="L228" s="30" cm="1">
        <f t="array" ref="L228">(
SUM(('Export (QBO)'!$G$2:$G$2483&gt;=Budget!L$1)*('Export (QBO)'!$G$2:$G$2483&lt;=((EOMONTH(Budget!L$1,0))))*('Export (QBO)'!$J$2:$J$2483=$A228)*('Export (QBO)'!$I$2:$I$2483))
)</f>
        <v>0</v>
      </c>
      <c r="M228" s="30" cm="1">
        <f t="array" ref="M228">(
SUM(('Export (QBO)'!$G$2:$G$2483&gt;=Budget!M$1)*('Export (QBO)'!$G$2:$G$2483&lt;=((EOMONTH(Budget!M$1,0))))*('Export (QBO)'!$J$2:$J$2483=$A228)*('Export (QBO)'!$I$2:$I$2483))
)</f>
        <v>0</v>
      </c>
      <c r="N228" s="30" cm="1">
        <f t="array" ref="N228">(
SUM(('Export (QBO)'!$G$2:$G$2483&gt;=Budget!N$1)*('Export (QBO)'!$G$2:$G$2483&lt;=((EOMONTH(Budget!N$1,0))))*('Export (QBO)'!$J$2:$J$2483=$A228)*('Export (QBO)'!$I$2:$I$2483))
)</f>
        <v>0</v>
      </c>
      <c r="O228" s="30" cm="1">
        <f t="array" ref="O228">(
SUM(('Export (QBO)'!$G$2:$G$2483&gt;=Budget!O$1)*('Export (QBO)'!$G$2:$G$2483&lt;=((EOMONTH(Budget!O$1,0))))*('Export (QBO)'!$J$2:$J$2483=$A228)*('Export (QBO)'!$I$2:$I$2483))
)</f>
        <v>0</v>
      </c>
      <c r="P228" s="31">
        <f t="shared" si="51"/>
        <v>0</v>
      </c>
      <c r="Q228" s="30" cm="1">
        <f t="array" ref="Q228">(
SUM(('Export (QBO)'!$G$2:$G$2483&gt;=Budget!Q$1)*('Export (QBO)'!$G$2:$G$2483&lt;=((EOMONTH(Budget!Q$1,0))))*('Export (QBO)'!$J$2:$J$2483=$A228)*('Export (QBO)'!$I$2:$I$2483))
)</f>
        <v>0</v>
      </c>
      <c r="R228" s="30" cm="1">
        <f t="array" ref="R228">(
SUM(('Export (QBO)'!$G$2:$G$2483&gt;=Budget!R$1)*('Export (QBO)'!$G$2:$G$2483&lt;=((EOMONTH(Budget!R$1,0))))*('Export (QBO)'!$J$2:$J$2483=$A228)*('Export (QBO)'!$I$2:$I$2483))
)</f>
        <v>0</v>
      </c>
      <c r="S228" s="30" cm="1">
        <f t="array" ref="S228">(
SUM(('Export (QBO)'!$G$2:$G$2483&gt;=Budget!S$1)*('Export (QBO)'!$G$2:$G$2483&lt;=((EOMONTH(Budget!S$1,0))))*('Export (QBO)'!$J$2:$J$2483=$A228)*('Export (QBO)'!$I$2:$I$2483))
)</f>
        <v>0</v>
      </c>
      <c r="T228" s="30" cm="1">
        <f t="array" ref="T228">(
SUM(('Export (QBO)'!$G$2:$G$2483&gt;=Budget!T$1)*('Export (QBO)'!$G$2:$G$2483&lt;=((EOMONTH(Budget!T$1,0))))*('Export (QBO)'!$J$2:$J$2483=$A228)*('Export (QBO)'!$I$2:$I$2483))
)</f>
        <v>0</v>
      </c>
      <c r="U228" s="30" cm="1">
        <f t="array" ref="U228">(
SUM(('Export (QBO)'!$G$2:$G$2483&gt;=Budget!U$1)*('Export (QBO)'!$G$2:$G$2483&lt;=((EOMONTH(Budget!U$1,0))))*('Export (QBO)'!$J$2:$J$2483=$A228)*('Export (QBO)'!$I$2:$I$2483))
)</f>
        <v>1000</v>
      </c>
      <c r="V228" s="30" cm="1">
        <f t="array" ref="V228">(
SUM(('Export (QBO)'!$G$2:$G$2483&gt;=Budget!V$1)*('Export (QBO)'!$G$2:$G$2483&lt;=((EOMONTH(Budget!V$1,0))))*('Export (QBO)'!$J$2:$J$2483=$A228)*('Export (QBO)'!$I$2:$I$2483))
)</f>
        <v>0</v>
      </c>
      <c r="W228" s="30" cm="1">
        <f t="array" ref="W228">(
SUM(('Export (QBO)'!$G$2:$G$2483&gt;=Budget!W$1)*('Export (QBO)'!$G$2:$G$2483&lt;=((EOMONTH(Budget!W$1,0))))*('Export (QBO)'!$J$2:$J$2483=$A228)*('Export (QBO)'!$I$2:$I$2483))
)</f>
        <v>0</v>
      </c>
      <c r="X228" s="30" cm="1">
        <f t="array" ref="X228">(
SUM(('Export (QBO)'!$G$2:$G$2483&gt;=Budget!X$1)*('Export (QBO)'!$G$2:$G$2483&lt;=((EOMONTH(Budget!X$1,0))))*('Export (QBO)'!$J$2:$J$2483=$A228)*('Export (QBO)'!$I$2:$I$2483))
)</f>
        <v>0</v>
      </c>
      <c r="Y228" s="30" cm="1">
        <f t="array" ref="Y228">(
SUM(('Export (QBO)'!$G$2:$G$2483&gt;=Budget!Y$1)*('Export (QBO)'!$G$2:$G$2483&lt;=((EOMONTH(Budget!Y$1,0))))*('Export (QBO)'!$J$2:$J$2483=$A228)*('Export (QBO)'!$I$2:$I$2483))
)</f>
        <v>0</v>
      </c>
      <c r="Z228" s="30" cm="1">
        <f t="array" ref="Z228">(
SUM(('Export (QBO)'!$G$2:$G$2483&gt;=Budget!Z$1)*('Export (QBO)'!$G$2:$G$2483&lt;=((EOMONTH(Budget!Z$1,0))))*('Export (QBO)'!$J$2:$J$2483=$A228)*('Export (QBO)'!$I$2:$I$2483))
)</f>
        <v>0</v>
      </c>
      <c r="AA228" s="30" cm="1">
        <f t="array" ref="AA228">(
SUM(('Export (QBO)'!$G$2:$G$2483&gt;=Budget!AA$1)*('Export (QBO)'!$G$2:$G$2483&lt;=((EOMONTH(Budget!AA$1,0))))*('Export (QBO)'!$J$2:$J$2483=$A228)*('Export (QBO)'!$I$2:$I$2483))
)</f>
        <v>0</v>
      </c>
      <c r="AB228" s="30" cm="1">
        <f t="array" ref="AB228">(
SUM(('Export (QBO)'!$G$2:$G$2483&gt;=Budget!AB$1)*('Export (QBO)'!$G$2:$G$2483&lt;=((EOMONTH(Budget!AB$1,0))))*('Export (QBO)'!$J$2:$J$2483=$A228)*('Export (QBO)'!$I$2:$I$2483))
)</f>
        <v>0</v>
      </c>
      <c r="AC228" s="31">
        <f t="shared" si="52"/>
        <v>1000</v>
      </c>
    </row>
    <row r="229" spans="1:29">
      <c r="A229" s="54" t="s">
        <v>262</v>
      </c>
      <c r="B229" s="3" t="str">
        <f>IFERROR((VLOOKUP(A229,'GL Review'!E:G,3,FALSE)),"")</f>
        <v/>
      </c>
      <c r="D229" s="30" cm="1">
        <f t="array" ref="D229">(
SUM(('Export (QBO)'!$G$2:$G$2483&gt;=Budget!D$1)*('Export (QBO)'!$G$2:$G$2483&lt;=((EOMONTH(Budget!D$1,0))))*('Export (QBO)'!$J$2:$J$2483=$A229)*('Export (QBO)'!$I$2:$I$2483))
)</f>
        <v>0</v>
      </c>
      <c r="E229" s="30" cm="1">
        <f t="array" ref="E229">(
SUM(('Export (QBO)'!$G$2:$G$2483&gt;=Budget!E$1)*('Export (QBO)'!$G$2:$G$2483&lt;=((EOMONTH(Budget!E$1,0))))*('Export (QBO)'!$J$2:$J$2483=$A229)*('Export (QBO)'!$I$2:$I$2483))
)</f>
        <v>0</v>
      </c>
      <c r="F229" s="30" cm="1">
        <f t="array" ref="F229">(
SUM(('Export (QBO)'!$G$2:$G$2483&gt;=Budget!F$1)*('Export (QBO)'!$G$2:$G$2483&lt;=((EOMONTH(Budget!F$1,0))))*('Export (QBO)'!$J$2:$J$2483=$A229)*('Export (QBO)'!$I$2:$I$2483))
)</f>
        <v>0</v>
      </c>
      <c r="G229" s="30" cm="1">
        <f t="array" ref="G229">(
SUM(('Export (QBO)'!$G$2:$G$2483&gt;=Budget!G$1)*('Export (QBO)'!$G$2:$G$2483&lt;=((EOMONTH(Budget!G$1,0))))*('Export (QBO)'!$J$2:$J$2483=$A229)*('Export (QBO)'!$I$2:$I$2483))
)</f>
        <v>0</v>
      </c>
      <c r="H229" s="30" cm="1">
        <f t="array" ref="H229">(
SUM(('Export (QBO)'!$G$2:$G$2483&gt;=Budget!H$1)*('Export (QBO)'!$G$2:$G$2483&lt;=((EOMONTH(Budget!H$1,0))))*('Export (QBO)'!$J$2:$J$2483=$A229)*('Export (QBO)'!$I$2:$I$2483))
)</f>
        <v>0</v>
      </c>
      <c r="I229" s="30" cm="1">
        <f t="array" ref="I229">(
SUM(('Export (QBO)'!$G$2:$G$2483&gt;=Budget!I$1)*('Export (QBO)'!$G$2:$G$2483&lt;=((EOMONTH(Budget!I$1,0))))*('Export (QBO)'!$J$2:$J$2483=$A229)*('Export (QBO)'!$I$2:$I$2483))
)</f>
        <v>0</v>
      </c>
      <c r="J229" s="30" cm="1">
        <f t="array" ref="J229">(
SUM(('Export (QBO)'!$G$2:$G$2483&gt;=Budget!J$1)*('Export (QBO)'!$G$2:$G$2483&lt;=((EOMONTH(Budget!J$1,0))))*('Export (QBO)'!$J$2:$J$2483=$A229)*('Export (QBO)'!$I$2:$I$2483))
)</f>
        <v>0</v>
      </c>
      <c r="K229" s="30" cm="1">
        <f t="array" ref="K229">(
SUM(('Export (QBO)'!$G$2:$G$2483&gt;=Budget!K$1)*('Export (QBO)'!$G$2:$G$2483&lt;=((EOMONTH(Budget!K$1,0))))*('Export (QBO)'!$J$2:$J$2483=$A229)*('Export (QBO)'!$I$2:$I$2483))
)</f>
        <v>0</v>
      </c>
      <c r="L229" s="30" cm="1">
        <f t="array" ref="L229">(
SUM(('Export (QBO)'!$G$2:$G$2483&gt;=Budget!L$1)*('Export (QBO)'!$G$2:$G$2483&lt;=((EOMONTH(Budget!L$1,0))))*('Export (QBO)'!$J$2:$J$2483=$A229)*('Export (QBO)'!$I$2:$I$2483))
)</f>
        <v>0</v>
      </c>
      <c r="M229" s="30" cm="1">
        <f t="array" ref="M229">(
SUM(('Export (QBO)'!$G$2:$G$2483&gt;=Budget!M$1)*('Export (QBO)'!$G$2:$G$2483&lt;=((EOMONTH(Budget!M$1,0))))*('Export (QBO)'!$J$2:$J$2483=$A229)*('Export (QBO)'!$I$2:$I$2483))
)</f>
        <v>0</v>
      </c>
      <c r="N229" s="30" cm="1">
        <f t="array" ref="N229">(
SUM(('Export (QBO)'!$G$2:$G$2483&gt;=Budget!N$1)*('Export (QBO)'!$G$2:$G$2483&lt;=((EOMONTH(Budget!N$1,0))))*('Export (QBO)'!$J$2:$J$2483=$A229)*('Export (QBO)'!$I$2:$I$2483))
)</f>
        <v>0</v>
      </c>
      <c r="O229" s="30" cm="1">
        <f t="array" ref="O229">(
SUM(('Export (QBO)'!$G$2:$G$2483&gt;=Budget!O$1)*('Export (QBO)'!$G$2:$G$2483&lt;=((EOMONTH(Budget!O$1,0))))*('Export (QBO)'!$J$2:$J$2483=$A229)*('Export (QBO)'!$I$2:$I$2483))
)</f>
        <v>0</v>
      </c>
      <c r="P229" s="31">
        <f t="shared" si="51"/>
        <v>0</v>
      </c>
      <c r="Q229" s="30" cm="1">
        <f t="array" ref="Q229">(
SUM(('Export (QBO)'!$G$2:$G$2483&gt;=Budget!Q$1)*('Export (QBO)'!$G$2:$G$2483&lt;=((EOMONTH(Budget!Q$1,0))))*('Export (QBO)'!$J$2:$J$2483=$A229)*('Export (QBO)'!$I$2:$I$2483))
)</f>
        <v>0</v>
      </c>
      <c r="R229" s="30" cm="1">
        <f t="array" ref="R229">(
SUM(('Export (QBO)'!$G$2:$G$2483&gt;=Budget!R$1)*('Export (QBO)'!$G$2:$G$2483&lt;=((EOMONTH(Budget!R$1,0))))*('Export (QBO)'!$J$2:$J$2483=$A229)*('Export (QBO)'!$I$2:$I$2483))
)</f>
        <v>608.63</v>
      </c>
      <c r="S229" s="30" cm="1">
        <f t="array" ref="S229">(
SUM(('Export (QBO)'!$G$2:$G$2483&gt;=Budget!S$1)*('Export (QBO)'!$G$2:$G$2483&lt;=((EOMONTH(Budget!S$1,0))))*('Export (QBO)'!$J$2:$J$2483=$A229)*('Export (QBO)'!$I$2:$I$2483))
)</f>
        <v>0</v>
      </c>
      <c r="T229" s="30" cm="1">
        <f t="array" ref="T229">(
SUM(('Export (QBO)'!$G$2:$G$2483&gt;=Budget!T$1)*('Export (QBO)'!$G$2:$G$2483&lt;=((EOMONTH(Budget!T$1,0))))*('Export (QBO)'!$J$2:$J$2483=$A229)*('Export (QBO)'!$I$2:$I$2483))
)</f>
        <v>239.75</v>
      </c>
      <c r="U229" s="30" cm="1">
        <f t="array" ref="U229">(
SUM(('Export (QBO)'!$G$2:$G$2483&gt;=Budget!U$1)*('Export (QBO)'!$G$2:$G$2483&lt;=((EOMONTH(Budget!U$1,0))))*('Export (QBO)'!$J$2:$J$2483=$A229)*('Export (QBO)'!$I$2:$I$2483))
)</f>
        <v>0</v>
      </c>
      <c r="V229" s="30" cm="1">
        <f t="array" ref="V229">(
SUM(('Export (QBO)'!$G$2:$G$2483&gt;=Budget!V$1)*('Export (QBO)'!$G$2:$G$2483&lt;=((EOMONTH(Budget!V$1,0))))*('Export (QBO)'!$J$2:$J$2483=$A229)*('Export (QBO)'!$I$2:$I$2483))
)</f>
        <v>0</v>
      </c>
      <c r="W229" s="30" cm="1">
        <f t="array" ref="W229">(
SUM(('Export (QBO)'!$G$2:$G$2483&gt;=Budget!W$1)*('Export (QBO)'!$G$2:$G$2483&lt;=((EOMONTH(Budget!W$1,0))))*('Export (QBO)'!$J$2:$J$2483=$A229)*('Export (QBO)'!$I$2:$I$2483))
)</f>
        <v>0</v>
      </c>
      <c r="X229" s="30" cm="1">
        <f t="array" ref="X229">(
SUM(('Export (QBO)'!$G$2:$G$2483&gt;=Budget!X$1)*('Export (QBO)'!$G$2:$G$2483&lt;=((EOMONTH(Budget!X$1,0))))*('Export (QBO)'!$J$2:$J$2483=$A229)*('Export (QBO)'!$I$2:$I$2483))
)</f>
        <v>0</v>
      </c>
      <c r="Y229" s="30" cm="1">
        <f t="array" ref="Y229">(
SUM(('Export (QBO)'!$G$2:$G$2483&gt;=Budget!Y$1)*('Export (QBO)'!$G$2:$G$2483&lt;=((EOMONTH(Budget!Y$1,0))))*('Export (QBO)'!$J$2:$J$2483=$A229)*('Export (QBO)'!$I$2:$I$2483))
)</f>
        <v>0</v>
      </c>
      <c r="Z229" s="30" cm="1">
        <f t="array" ref="Z229">(
SUM(('Export (QBO)'!$G$2:$G$2483&gt;=Budget!Z$1)*('Export (QBO)'!$G$2:$G$2483&lt;=((EOMONTH(Budget!Z$1,0))))*('Export (QBO)'!$J$2:$J$2483=$A229)*('Export (QBO)'!$I$2:$I$2483))
)</f>
        <v>0</v>
      </c>
      <c r="AA229" s="30" cm="1">
        <f t="array" ref="AA229">(
SUM(('Export (QBO)'!$G$2:$G$2483&gt;=Budget!AA$1)*('Export (QBO)'!$G$2:$G$2483&lt;=((EOMONTH(Budget!AA$1,0))))*('Export (QBO)'!$J$2:$J$2483=$A229)*('Export (QBO)'!$I$2:$I$2483))
)</f>
        <v>0</v>
      </c>
      <c r="AB229" s="30" cm="1">
        <f t="array" ref="AB229">(
SUM(('Export (QBO)'!$G$2:$G$2483&gt;=Budget!AB$1)*('Export (QBO)'!$G$2:$G$2483&lt;=((EOMONTH(Budget!AB$1,0))))*('Export (QBO)'!$J$2:$J$2483=$A229)*('Export (QBO)'!$I$2:$I$2483))
)</f>
        <v>0</v>
      </c>
      <c r="AC229" s="31">
        <f t="shared" si="52"/>
        <v>848.38</v>
      </c>
    </row>
    <row r="230" spans="1:29">
      <c r="A230" s="54" t="s">
        <v>261</v>
      </c>
      <c r="B230" s="3" t="str">
        <f>IFERROR((VLOOKUP(A230,'GL Review'!E:G,3,FALSE)),"")</f>
        <v/>
      </c>
      <c r="D230" s="30" cm="1">
        <f t="array" ref="D230">(
SUM(('Export (QBO)'!$G$2:$G$2483&gt;=Budget!D$1)*('Export (QBO)'!$G$2:$G$2483&lt;=((EOMONTH(Budget!D$1,0))))*('Export (QBO)'!$J$2:$J$2483=$A230)*('Export (QBO)'!$I$2:$I$2483))
)</f>
        <v>0</v>
      </c>
      <c r="E230" s="30" cm="1">
        <f t="array" ref="E230">(
SUM(('Export (QBO)'!$G$2:$G$2483&gt;=Budget!E$1)*('Export (QBO)'!$G$2:$G$2483&lt;=((EOMONTH(Budget!E$1,0))))*('Export (QBO)'!$J$2:$J$2483=$A230)*('Export (QBO)'!$I$2:$I$2483))
)</f>
        <v>0</v>
      </c>
      <c r="F230" s="30" cm="1">
        <f t="array" ref="F230">(
SUM(('Export (QBO)'!$G$2:$G$2483&gt;=Budget!F$1)*('Export (QBO)'!$G$2:$G$2483&lt;=((EOMONTH(Budget!F$1,0))))*('Export (QBO)'!$J$2:$J$2483=$A230)*('Export (QBO)'!$I$2:$I$2483))
)</f>
        <v>0</v>
      </c>
      <c r="G230" s="30" cm="1">
        <f t="array" ref="G230">(
SUM(('Export (QBO)'!$G$2:$G$2483&gt;=Budget!G$1)*('Export (QBO)'!$G$2:$G$2483&lt;=((EOMONTH(Budget!G$1,0))))*('Export (QBO)'!$J$2:$J$2483=$A230)*('Export (QBO)'!$I$2:$I$2483))
)</f>
        <v>0</v>
      </c>
      <c r="H230" s="30" cm="1">
        <f t="array" ref="H230">(
SUM(('Export (QBO)'!$G$2:$G$2483&gt;=Budget!H$1)*('Export (QBO)'!$G$2:$G$2483&lt;=((EOMONTH(Budget!H$1,0))))*('Export (QBO)'!$J$2:$J$2483=$A230)*('Export (QBO)'!$I$2:$I$2483))
)</f>
        <v>0</v>
      </c>
      <c r="I230" s="30" cm="1">
        <f t="array" ref="I230">(
SUM(('Export (QBO)'!$G$2:$G$2483&gt;=Budget!I$1)*('Export (QBO)'!$G$2:$G$2483&lt;=((EOMONTH(Budget!I$1,0))))*('Export (QBO)'!$J$2:$J$2483=$A230)*('Export (QBO)'!$I$2:$I$2483))
)</f>
        <v>0</v>
      </c>
      <c r="J230" s="30" cm="1">
        <f t="array" ref="J230">(
SUM(('Export (QBO)'!$G$2:$G$2483&gt;=Budget!J$1)*('Export (QBO)'!$G$2:$G$2483&lt;=((EOMONTH(Budget!J$1,0))))*('Export (QBO)'!$J$2:$J$2483=$A230)*('Export (QBO)'!$I$2:$I$2483))
)</f>
        <v>0</v>
      </c>
      <c r="K230" s="30" cm="1">
        <f t="array" ref="K230">(
SUM(('Export (QBO)'!$G$2:$G$2483&gt;=Budget!K$1)*('Export (QBO)'!$G$2:$G$2483&lt;=((EOMONTH(Budget!K$1,0))))*('Export (QBO)'!$J$2:$J$2483=$A230)*('Export (QBO)'!$I$2:$I$2483))
)</f>
        <v>0</v>
      </c>
      <c r="L230" s="30" cm="1">
        <f t="array" ref="L230">(
SUM(('Export (QBO)'!$G$2:$G$2483&gt;=Budget!L$1)*('Export (QBO)'!$G$2:$G$2483&lt;=((EOMONTH(Budget!L$1,0))))*('Export (QBO)'!$J$2:$J$2483=$A230)*('Export (QBO)'!$I$2:$I$2483))
)</f>
        <v>0</v>
      </c>
      <c r="M230" s="30" cm="1">
        <f t="array" ref="M230">(
SUM(('Export (QBO)'!$G$2:$G$2483&gt;=Budget!M$1)*('Export (QBO)'!$G$2:$G$2483&lt;=((EOMONTH(Budget!M$1,0))))*('Export (QBO)'!$J$2:$J$2483=$A230)*('Export (QBO)'!$I$2:$I$2483))
)</f>
        <v>0</v>
      </c>
      <c r="N230" s="30" cm="1">
        <f t="array" ref="N230">(
SUM(('Export (QBO)'!$G$2:$G$2483&gt;=Budget!N$1)*('Export (QBO)'!$G$2:$G$2483&lt;=((EOMONTH(Budget!N$1,0))))*('Export (QBO)'!$J$2:$J$2483=$A230)*('Export (QBO)'!$I$2:$I$2483))
)</f>
        <v>0</v>
      </c>
      <c r="O230" s="30" cm="1">
        <f t="array" ref="O230">(
SUM(('Export (QBO)'!$G$2:$G$2483&gt;=Budget!O$1)*('Export (QBO)'!$G$2:$G$2483&lt;=((EOMONTH(Budget!O$1,0))))*('Export (QBO)'!$J$2:$J$2483=$A230)*('Export (QBO)'!$I$2:$I$2483))
)</f>
        <v>0</v>
      </c>
      <c r="P230" s="31">
        <f t="shared" si="51"/>
        <v>0</v>
      </c>
      <c r="Q230" s="30" cm="1">
        <f t="array" ref="Q230">(
SUM(('Export (QBO)'!$G$2:$G$2483&gt;=Budget!Q$1)*('Export (QBO)'!$G$2:$G$2483&lt;=((EOMONTH(Budget!Q$1,0))))*('Export (QBO)'!$J$2:$J$2483=$A230)*('Export (QBO)'!$I$2:$I$2483))
)</f>
        <v>16.8</v>
      </c>
      <c r="R230" s="30" cm="1">
        <f t="array" ref="R230">(
SUM(('Export (QBO)'!$G$2:$G$2483&gt;=Budget!R$1)*('Export (QBO)'!$G$2:$G$2483&lt;=((EOMONTH(Budget!R$1,0))))*('Export (QBO)'!$J$2:$J$2483=$A230)*('Export (QBO)'!$I$2:$I$2483))
)</f>
        <v>244.54</v>
      </c>
      <c r="S230" s="30" cm="1">
        <f t="array" ref="S230">(
SUM(('Export (QBO)'!$G$2:$G$2483&gt;=Budget!S$1)*('Export (QBO)'!$G$2:$G$2483&lt;=((EOMONTH(Budget!S$1,0))))*('Export (QBO)'!$J$2:$J$2483=$A230)*('Export (QBO)'!$I$2:$I$2483))
)</f>
        <v>0</v>
      </c>
      <c r="T230" s="30" cm="1">
        <f t="array" ref="T230">(
SUM(('Export (QBO)'!$G$2:$G$2483&gt;=Budget!T$1)*('Export (QBO)'!$G$2:$G$2483&lt;=((EOMONTH(Budget!T$1,0))))*('Export (QBO)'!$J$2:$J$2483=$A230)*('Export (QBO)'!$I$2:$I$2483))
)</f>
        <v>1239.1500000000001</v>
      </c>
      <c r="U230" s="30" cm="1">
        <f t="array" ref="U230">(
SUM(('Export (QBO)'!$G$2:$G$2483&gt;=Budget!U$1)*('Export (QBO)'!$G$2:$G$2483&lt;=((EOMONTH(Budget!U$1,0))))*('Export (QBO)'!$J$2:$J$2483=$A230)*('Export (QBO)'!$I$2:$I$2483))
)</f>
        <v>184.53</v>
      </c>
      <c r="V230" s="30" cm="1">
        <f t="array" ref="V230">(
SUM(('Export (QBO)'!$G$2:$G$2483&gt;=Budget!V$1)*('Export (QBO)'!$G$2:$G$2483&lt;=((EOMONTH(Budget!V$1,0))))*('Export (QBO)'!$J$2:$J$2483=$A230)*('Export (QBO)'!$I$2:$I$2483))
)</f>
        <v>0</v>
      </c>
      <c r="W230" s="30" cm="1">
        <f t="array" ref="W230">(
SUM(('Export (QBO)'!$G$2:$G$2483&gt;=Budget!W$1)*('Export (QBO)'!$G$2:$G$2483&lt;=((EOMONTH(Budget!W$1,0))))*('Export (QBO)'!$J$2:$J$2483=$A230)*('Export (QBO)'!$I$2:$I$2483))
)</f>
        <v>0</v>
      </c>
      <c r="X230" s="30" cm="1">
        <f t="array" ref="X230">(
SUM(('Export (QBO)'!$G$2:$G$2483&gt;=Budget!X$1)*('Export (QBO)'!$G$2:$G$2483&lt;=((EOMONTH(Budget!X$1,0))))*('Export (QBO)'!$J$2:$J$2483=$A230)*('Export (QBO)'!$I$2:$I$2483))
)</f>
        <v>0</v>
      </c>
      <c r="Y230" s="30" cm="1">
        <f t="array" ref="Y230">(
SUM(('Export (QBO)'!$G$2:$G$2483&gt;=Budget!Y$1)*('Export (QBO)'!$G$2:$G$2483&lt;=((EOMONTH(Budget!Y$1,0))))*('Export (QBO)'!$J$2:$J$2483=$A230)*('Export (QBO)'!$I$2:$I$2483))
)</f>
        <v>0</v>
      </c>
      <c r="Z230" s="30" cm="1">
        <f t="array" ref="Z230">(
SUM(('Export (QBO)'!$G$2:$G$2483&gt;=Budget!Z$1)*('Export (QBO)'!$G$2:$G$2483&lt;=((EOMONTH(Budget!Z$1,0))))*('Export (QBO)'!$J$2:$J$2483=$A230)*('Export (QBO)'!$I$2:$I$2483))
)</f>
        <v>0</v>
      </c>
      <c r="AA230" s="30" cm="1">
        <f t="array" ref="AA230">(
SUM(('Export (QBO)'!$G$2:$G$2483&gt;=Budget!AA$1)*('Export (QBO)'!$G$2:$G$2483&lt;=((EOMONTH(Budget!AA$1,0))))*('Export (QBO)'!$J$2:$J$2483=$A230)*('Export (QBO)'!$I$2:$I$2483))
)</f>
        <v>0</v>
      </c>
      <c r="AB230" s="30" cm="1">
        <f t="array" ref="AB230">(
SUM(('Export (QBO)'!$G$2:$G$2483&gt;=Budget!AB$1)*('Export (QBO)'!$G$2:$G$2483&lt;=((EOMONTH(Budget!AB$1,0))))*('Export (QBO)'!$J$2:$J$2483=$A230)*('Export (QBO)'!$I$2:$I$2483))
)</f>
        <v>0</v>
      </c>
      <c r="AC230" s="31">
        <f t="shared" si="52"/>
        <v>1685.02</v>
      </c>
    </row>
    <row r="231" spans="1:29">
      <c r="A231" s="54" t="s">
        <v>266</v>
      </c>
      <c r="B231" s="3" t="str">
        <f>IFERROR((VLOOKUP(A231,'GL Review'!E:G,3,FALSE)),"")</f>
        <v/>
      </c>
      <c r="D231" s="30" cm="1">
        <f t="array" ref="D231">(
SUM(('Export (QBO)'!$G$2:$G$2483&gt;=Budget!D$1)*('Export (QBO)'!$G$2:$G$2483&lt;=((EOMONTH(Budget!D$1,0))))*('Export (QBO)'!$J$2:$J$2483=$A231)*('Export (QBO)'!$I$2:$I$2483))
)</f>
        <v>0</v>
      </c>
      <c r="E231" s="30" cm="1">
        <f t="array" ref="E231">(
SUM(('Export (QBO)'!$G$2:$G$2483&gt;=Budget!E$1)*('Export (QBO)'!$G$2:$G$2483&lt;=((EOMONTH(Budget!E$1,0))))*('Export (QBO)'!$J$2:$J$2483=$A231)*('Export (QBO)'!$I$2:$I$2483))
)</f>
        <v>0</v>
      </c>
      <c r="F231" s="30" cm="1">
        <f t="array" ref="F231">(
SUM(('Export (QBO)'!$G$2:$G$2483&gt;=Budget!F$1)*('Export (QBO)'!$G$2:$G$2483&lt;=((EOMONTH(Budget!F$1,0))))*('Export (QBO)'!$J$2:$J$2483=$A231)*('Export (QBO)'!$I$2:$I$2483))
)</f>
        <v>0</v>
      </c>
      <c r="G231" s="30" cm="1">
        <f t="array" ref="G231">(
SUM(('Export (QBO)'!$G$2:$G$2483&gt;=Budget!G$1)*('Export (QBO)'!$G$2:$G$2483&lt;=((EOMONTH(Budget!G$1,0))))*('Export (QBO)'!$J$2:$J$2483=$A231)*('Export (QBO)'!$I$2:$I$2483))
)</f>
        <v>0</v>
      </c>
      <c r="H231" s="30" cm="1">
        <f t="array" ref="H231">(
SUM(('Export (QBO)'!$G$2:$G$2483&gt;=Budget!H$1)*('Export (QBO)'!$G$2:$G$2483&lt;=((EOMONTH(Budget!H$1,0))))*('Export (QBO)'!$J$2:$J$2483=$A231)*('Export (QBO)'!$I$2:$I$2483))
)</f>
        <v>0</v>
      </c>
      <c r="I231" s="30" cm="1">
        <f t="array" ref="I231">(
SUM(('Export (QBO)'!$G$2:$G$2483&gt;=Budget!I$1)*('Export (QBO)'!$G$2:$G$2483&lt;=((EOMONTH(Budget!I$1,0))))*('Export (QBO)'!$J$2:$J$2483=$A231)*('Export (QBO)'!$I$2:$I$2483))
)</f>
        <v>0</v>
      </c>
      <c r="J231" s="30" cm="1">
        <f t="array" ref="J231">(
SUM(('Export (QBO)'!$G$2:$G$2483&gt;=Budget!J$1)*('Export (QBO)'!$G$2:$G$2483&lt;=((EOMONTH(Budget!J$1,0))))*('Export (QBO)'!$J$2:$J$2483=$A231)*('Export (QBO)'!$I$2:$I$2483))
)</f>
        <v>0</v>
      </c>
      <c r="K231" s="30" cm="1">
        <f t="array" ref="K231">(
SUM(('Export (QBO)'!$G$2:$G$2483&gt;=Budget!K$1)*('Export (QBO)'!$G$2:$G$2483&lt;=((EOMONTH(Budget!K$1,0))))*('Export (QBO)'!$J$2:$J$2483=$A231)*('Export (QBO)'!$I$2:$I$2483))
)</f>
        <v>0</v>
      </c>
      <c r="L231" s="30" cm="1">
        <f t="array" ref="L231">(
SUM(('Export (QBO)'!$G$2:$G$2483&gt;=Budget!L$1)*('Export (QBO)'!$G$2:$G$2483&lt;=((EOMONTH(Budget!L$1,0))))*('Export (QBO)'!$J$2:$J$2483=$A231)*('Export (QBO)'!$I$2:$I$2483))
)</f>
        <v>0</v>
      </c>
      <c r="M231" s="30" cm="1">
        <f t="array" ref="M231">(
SUM(('Export (QBO)'!$G$2:$G$2483&gt;=Budget!M$1)*('Export (QBO)'!$G$2:$G$2483&lt;=((EOMONTH(Budget!M$1,0))))*('Export (QBO)'!$J$2:$J$2483=$A231)*('Export (QBO)'!$I$2:$I$2483))
)</f>
        <v>0</v>
      </c>
      <c r="N231" s="30" cm="1">
        <f t="array" ref="N231">(
SUM(('Export (QBO)'!$G$2:$G$2483&gt;=Budget!N$1)*('Export (QBO)'!$G$2:$G$2483&lt;=((EOMONTH(Budget!N$1,0))))*('Export (QBO)'!$J$2:$J$2483=$A231)*('Export (QBO)'!$I$2:$I$2483))
)</f>
        <v>0</v>
      </c>
      <c r="O231" s="30" cm="1">
        <f t="array" ref="O231">(
SUM(('Export (QBO)'!$G$2:$G$2483&gt;=Budget!O$1)*('Export (QBO)'!$G$2:$G$2483&lt;=((EOMONTH(Budget!O$1,0))))*('Export (QBO)'!$J$2:$J$2483=$A231)*('Export (QBO)'!$I$2:$I$2483))
)</f>
        <v>0</v>
      </c>
      <c r="P231" s="31">
        <f t="shared" si="51"/>
        <v>0</v>
      </c>
      <c r="Q231" s="30" cm="1">
        <f t="array" ref="Q231">(
SUM(('Export (QBO)'!$G$2:$G$2483&gt;=Budget!Q$1)*('Export (QBO)'!$G$2:$G$2483&lt;=((EOMONTH(Budget!Q$1,0))))*('Export (QBO)'!$J$2:$J$2483=$A231)*('Export (QBO)'!$I$2:$I$2483))
)</f>
        <v>0</v>
      </c>
      <c r="R231" s="30" cm="1">
        <f t="array" ref="R231">(
SUM(('Export (QBO)'!$G$2:$G$2483&gt;=Budget!R$1)*('Export (QBO)'!$G$2:$G$2483&lt;=((EOMONTH(Budget!R$1,0))))*('Export (QBO)'!$J$2:$J$2483=$A231)*('Export (QBO)'!$I$2:$I$2483))
)</f>
        <v>0</v>
      </c>
      <c r="S231" s="30" cm="1">
        <f t="array" ref="S231">(
SUM(('Export (QBO)'!$G$2:$G$2483&gt;=Budget!S$1)*('Export (QBO)'!$G$2:$G$2483&lt;=((EOMONTH(Budget!S$1,0))))*('Export (QBO)'!$J$2:$J$2483=$A231)*('Export (QBO)'!$I$2:$I$2483))
)</f>
        <v>0</v>
      </c>
      <c r="T231" s="30" cm="1">
        <f t="array" ref="T231">(
SUM(('Export (QBO)'!$G$2:$G$2483&gt;=Budget!T$1)*('Export (QBO)'!$G$2:$G$2483&lt;=((EOMONTH(Budget!T$1,0))))*('Export (QBO)'!$J$2:$J$2483=$A231)*('Export (QBO)'!$I$2:$I$2483))
)</f>
        <v>0</v>
      </c>
      <c r="U231" s="30" cm="1">
        <f t="array" ref="U231">(
SUM(('Export (QBO)'!$G$2:$G$2483&gt;=Budget!U$1)*('Export (QBO)'!$G$2:$G$2483&lt;=((EOMONTH(Budget!U$1,0))))*('Export (QBO)'!$J$2:$J$2483=$A231)*('Export (QBO)'!$I$2:$I$2483))
)</f>
        <v>0</v>
      </c>
      <c r="V231" s="30" cm="1">
        <f t="array" ref="V231">(
SUM(('Export (QBO)'!$G$2:$G$2483&gt;=Budget!V$1)*('Export (QBO)'!$G$2:$G$2483&lt;=((EOMONTH(Budget!V$1,0))))*('Export (QBO)'!$J$2:$J$2483=$A231)*('Export (QBO)'!$I$2:$I$2483))
)</f>
        <v>0</v>
      </c>
      <c r="W231" s="30" cm="1">
        <f t="array" ref="W231">(
SUM(('Export (QBO)'!$G$2:$G$2483&gt;=Budget!W$1)*('Export (QBO)'!$G$2:$G$2483&lt;=((EOMONTH(Budget!W$1,0))))*('Export (QBO)'!$J$2:$J$2483=$A231)*('Export (QBO)'!$I$2:$I$2483))
)</f>
        <v>0</v>
      </c>
      <c r="X231" s="30" cm="1">
        <f t="array" ref="X231">(
SUM(('Export (QBO)'!$G$2:$G$2483&gt;=Budget!X$1)*('Export (QBO)'!$G$2:$G$2483&lt;=((EOMONTH(Budget!X$1,0))))*('Export (QBO)'!$J$2:$J$2483=$A231)*('Export (QBO)'!$I$2:$I$2483))
)</f>
        <v>0</v>
      </c>
      <c r="Y231" s="30" cm="1">
        <f t="array" ref="Y231">(
SUM(('Export (QBO)'!$G$2:$G$2483&gt;=Budget!Y$1)*('Export (QBO)'!$G$2:$G$2483&lt;=((EOMONTH(Budget!Y$1,0))))*('Export (QBO)'!$J$2:$J$2483=$A231)*('Export (QBO)'!$I$2:$I$2483))
)</f>
        <v>0</v>
      </c>
      <c r="Z231" s="30" cm="1">
        <f t="array" ref="Z231">(
SUM(('Export (QBO)'!$G$2:$G$2483&gt;=Budget!Z$1)*('Export (QBO)'!$G$2:$G$2483&lt;=((EOMONTH(Budget!Z$1,0))))*('Export (QBO)'!$J$2:$J$2483=$A231)*('Export (QBO)'!$I$2:$I$2483))
)</f>
        <v>0</v>
      </c>
      <c r="AA231" s="30" cm="1">
        <f t="array" ref="AA231">(
SUM(('Export (QBO)'!$G$2:$G$2483&gt;=Budget!AA$1)*('Export (QBO)'!$G$2:$G$2483&lt;=((EOMONTH(Budget!AA$1,0))))*('Export (QBO)'!$J$2:$J$2483=$A231)*('Export (QBO)'!$I$2:$I$2483))
)</f>
        <v>0</v>
      </c>
      <c r="AB231" s="30" cm="1">
        <f t="array" ref="AB231">(
SUM(('Export (QBO)'!$G$2:$G$2483&gt;=Budget!AB$1)*('Export (QBO)'!$G$2:$G$2483&lt;=((EOMONTH(Budget!AB$1,0))))*('Export (QBO)'!$J$2:$J$2483=$A231)*('Export (QBO)'!$I$2:$I$2483))
)</f>
        <v>0</v>
      </c>
      <c r="AC231" s="31">
        <f t="shared" si="52"/>
        <v>0</v>
      </c>
    </row>
    <row r="232" spans="1:29">
      <c r="A232" s="54" t="s">
        <v>260</v>
      </c>
      <c r="B232" s="3" t="str">
        <f>IFERROR((VLOOKUP(A232,'GL Review'!E:G,3,FALSE)),"")</f>
        <v/>
      </c>
      <c r="D232" s="30" cm="1">
        <f t="array" ref="D232">(
SUM(('Export (QBO)'!$G$2:$G$2483&gt;=Budget!D$1)*('Export (QBO)'!$G$2:$G$2483&lt;=((EOMONTH(Budget!D$1,0))))*('Export (QBO)'!$J$2:$J$2483=$A232)*('Export (QBO)'!$I$2:$I$2483))
)</f>
        <v>0</v>
      </c>
      <c r="E232" s="30" cm="1">
        <f t="array" ref="E232">(
SUM(('Export (QBO)'!$G$2:$G$2483&gt;=Budget!E$1)*('Export (QBO)'!$G$2:$G$2483&lt;=((EOMONTH(Budget!E$1,0))))*('Export (QBO)'!$J$2:$J$2483=$A232)*('Export (QBO)'!$I$2:$I$2483))
)</f>
        <v>0</v>
      </c>
      <c r="F232" s="30" cm="1">
        <f t="array" ref="F232">(
SUM(('Export (QBO)'!$G$2:$G$2483&gt;=Budget!F$1)*('Export (QBO)'!$G$2:$G$2483&lt;=((EOMONTH(Budget!F$1,0))))*('Export (QBO)'!$J$2:$J$2483=$A232)*('Export (QBO)'!$I$2:$I$2483))
)</f>
        <v>0</v>
      </c>
      <c r="G232" s="30" cm="1">
        <f t="array" ref="G232">(
SUM(('Export (QBO)'!$G$2:$G$2483&gt;=Budget!G$1)*('Export (QBO)'!$G$2:$G$2483&lt;=((EOMONTH(Budget!G$1,0))))*('Export (QBO)'!$J$2:$J$2483=$A232)*('Export (QBO)'!$I$2:$I$2483))
)</f>
        <v>0</v>
      </c>
      <c r="H232" s="30" cm="1">
        <f t="array" ref="H232">(
SUM(('Export (QBO)'!$G$2:$G$2483&gt;=Budget!H$1)*('Export (QBO)'!$G$2:$G$2483&lt;=((EOMONTH(Budget!H$1,0))))*('Export (QBO)'!$J$2:$J$2483=$A232)*('Export (QBO)'!$I$2:$I$2483))
)</f>
        <v>0</v>
      </c>
      <c r="I232" s="30" cm="1">
        <f t="array" ref="I232">(
SUM(('Export (QBO)'!$G$2:$G$2483&gt;=Budget!I$1)*('Export (QBO)'!$G$2:$G$2483&lt;=((EOMONTH(Budget!I$1,0))))*('Export (QBO)'!$J$2:$J$2483=$A232)*('Export (QBO)'!$I$2:$I$2483))
)</f>
        <v>0</v>
      </c>
      <c r="J232" s="30" cm="1">
        <f t="array" ref="J232">(
SUM(('Export (QBO)'!$G$2:$G$2483&gt;=Budget!J$1)*('Export (QBO)'!$G$2:$G$2483&lt;=((EOMONTH(Budget!J$1,0))))*('Export (QBO)'!$J$2:$J$2483=$A232)*('Export (QBO)'!$I$2:$I$2483))
)</f>
        <v>0</v>
      </c>
      <c r="K232" s="30" cm="1">
        <f t="array" ref="K232">(
SUM(('Export (QBO)'!$G$2:$G$2483&gt;=Budget!K$1)*('Export (QBO)'!$G$2:$G$2483&lt;=((EOMONTH(Budget!K$1,0))))*('Export (QBO)'!$J$2:$J$2483=$A232)*('Export (QBO)'!$I$2:$I$2483))
)</f>
        <v>0</v>
      </c>
      <c r="L232" s="30" cm="1">
        <f t="array" ref="L232">(
SUM(('Export (QBO)'!$G$2:$G$2483&gt;=Budget!L$1)*('Export (QBO)'!$G$2:$G$2483&lt;=((EOMONTH(Budget!L$1,0))))*('Export (QBO)'!$J$2:$J$2483=$A232)*('Export (QBO)'!$I$2:$I$2483))
)</f>
        <v>0</v>
      </c>
      <c r="M232" s="30" cm="1">
        <f t="array" ref="M232">(
SUM(('Export (QBO)'!$G$2:$G$2483&gt;=Budget!M$1)*('Export (QBO)'!$G$2:$G$2483&lt;=((EOMONTH(Budget!M$1,0))))*('Export (QBO)'!$J$2:$J$2483=$A232)*('Export (QBO)'!$I$2:$I$2483))
)</f>
        <v>0</v>
      </c>
      <c r="N232" s="30" cm="1">
        <f t="array" ref="N232">(
SUM(('Export (QBO)'!$G$2:$G$2483&gt;=Budget!N$1)*('Export (QBO)'!$G$2:$G$2483&lt;=((EOMONTH(Budget!N$1,0))))*('Export (QBO)'!$J$2:$J$2483=$A232)*('Export (QBO)'!$I$2:$I$2483))
)</f>
        <v>0</v>
      </c>
      <c r="O232" s="30" cm="1">
        <f t="array" ref="O232">(
SUM(('Export (QBO)'!$G$2:$G$2483&gt;=Budget!O$1)*('Export (QBO)'!$G$2:$G$2483&lt;=((EOMONTH(Budget!O$1,0))))*('Export (QBO)'!$J$2:$J$2483=$A232)*('Export (QBO)'!$I$2:$I$2483))
)</f>
        <v>0</v>
      </c>
      <c r="P232" s="31">
        <f t="shared" si="51"/>
        <v>0</v>
      </c>
      <c r="Q232" s="30" cm="1">
        <f t="array" ref="Q232">(
SUM(('Export (QBO)'!$G$2:$G$2483&gt;=Budget!Q$1)*('Export (QBO)'!$G$2:$G$2483&lt;=((EOMONTH(Budget!Q$1,0))))*('Export (QBO)'!$J$2:$J$2483=$A232)*('Export (QBO)'!$I$2:$I$2483))
)</f>
        <v>0</v>
      </c>
      <c r="R232" s="30" cm="1">
        <f t="array" ref="R232">(
SUM(('Export (QBO)'!$G$2:$G$2483&gt;=Budget!R$1)*('Export (QBO)'!$G$2:$G$2483&lt;=((EOMONTH(Budget!R$1,0))))*('Export (QBO)'!$J$2:$J$2483=$A232)*('Export (QBO)'!$I$2:$I$2483))
)</f>
        <v>0</v>
      </c>
      <c r="S232" s="30" cm="1">
        <f t="array" ref="S232">(
SUM(('Export (QBO)'!$G$2:$G$2483&gt;=Budget!S$1)*('Export (QBO)'!$G$2:$G$2483&lt;=((EOMONTH(Budget!S$1,0))))*('Export (QBO)'!$J$2:$J$2483=$A232)*('Export (QBO)'!$I$2:$I$2483))
)</f>
        <v>0</v>
      </c>
      <c r="T232" s="30" cm="1">
        <f t="array" ref="T232">(
SUM(('Export (QBO)'!$G$2:$G$2483&gt;=Budget!T$1)*('Export (QBO)'!$G$2:$G$2483&lt;=((EOMONTH(Budget!T$1,0))))*('Export (QBO)'!$J$2:$J$2483=$A232)*('Export (QBO)'!$I$2:$I$2483))
)</f>
        <v>0</v>
      </c>
      <c r="U232" s="30" cm="1">
        <f t="array" ref="U232">(
SUM(('Export (QBO)'!$G$2:$G$2483&gt;=Budget!U$1)*('Export (QBO)'!$G$2:$G$2483&lt;=((EOMONTH(Budget!U$1,0))))*('Export (QBO)'!$J$2:$J$2483=$A232)*('Export (QBO)'!$I$2:$I$2483))
)</f>
        <v>0</v>
      </c>
      <c r="V232" s="30" cm="1">
        <f t="array" ref="V232">(
SUM(('Export (QBO)'!$G$2:$G$2483&gt;=Budget!V$1)*('Export (QBO)'!$G$2:$G$2483&lt;=((EOMONTH(Budget!V$1,0))))*('Export (QBO)'!$J$2:$J$2483=$A232)*('Export (QBO)'!$I$2:$I$2483))
)</f>
        <v>0</v>
      </c>
      <c r="W232" s="30" cm="1">
        <f t="array" ref="W232">(
SUM(('Export (QBO)'!$G$2:$G$2483&gt;=Budget!W$1)*('Export (QBO)'!$G$2:$G$2483&lt;=((EOMONTH(Budget!W$1,0))))*('Export (QBO)'!$J$2:$J$2483=$A232)*('Export (QBO)'!$I$2:$I$2483))
)</f>
        <v>0</v>
      </c>
      <c r="X232" s="30" cm="1">
        <f t="array" ref="X232">(
SUM(('Export (QBO)'!$G$2:$G$2483&gt;=Budget!X$1)*('Export (QBO)'!$G$2:$G$2483&lt;=((EOMONTH(Budget!X$1,0))))*('Export (QBO)'!$J$2:$J$2483=$A232)*('Export (QBO)'!$I$2:$I$2483))
)</f>
        <v>0</v>
      </c>
      <c r="Y232" s="30" cm="1">
        <f t="array" ref="Y232">(
SUM(('Export (QBO)'!$G$2:$G$2483&gt;=Budget!Y$1)*('Export (QBO)'!$G$2:$G$2483&lt;=((EOMONTH(Budget!Y$1,0))))*('Export (QBO)'!$J$2:$J$2483=$A232)*('Export (QBO)'!$I$2:$I$2483))
)</f>
        <v>0</v>
      </c>
      <c r="Z232" s="30" cm="1">
        <f t="array" ref="Z232">(
SUM(('Export (QBO)'!$G$2:$G$2483&gt;=Budget!Z$1)*('Export (QBO)'!$G$2:$G$2483&lt;=((EOMONTH(Budget!Z$1,0))))*('Export (QBO)'!$J$2:$J$2483=$A232)*('Export (QBO)'!$I$2:$I$2483))
)</f>
        <v>0</v>
      </c>
      <c r="AA232" s="30" cm="1">
        <f t="array" ref="AA232">(
SUM(('Export (QBO)'!$G$2:$G$2483&gt;=Budget!AA$1)*('Export (QBO)'!$G$2:$G$2483&lt;=((EOMONTH(Budget!AA$1,0))))*('Export (QBO)'!$J$2:$J$2483=$A232)*('Export (QBO)'!$I$2:$I$2483))
)</f>
        <v>0</v>
      </c>
      <c r="AB232" s="30" cm="1">
        <f t="array" ref="AB232">(
SUM(('Export (QBO)'!$G$2:$G$2483&gt;=Budget!AB$1)*('Export (QBO)'!$G$2:$G$2483&lt;=((EOMONTH(Budget!AB$1,0))))*('Export (QBO)'!$J$2:$J$2483=$A232)*('Export (QBO)'!$I$2:$I$2483))
)</f>
        <v>0</v>
      </c>
      <c r="AC232" s="31">
        <f t="shared" si="52"/>
        <v>0</v>
      </c>
    </row>
    <row r="233" spans="1:29">
      <c r="A233" s="54" t="s">
        <v>265</v>
      </c>
      <c r="B233" s="3" t="str">
        <f>IFERROR((VLOOKUP(A233,'GL Review'!E:G,3,FALSE)),"")</f>
        <v/>
      </c>
      <c r="D233" s="30" cm="1">
        <f t="array" ref="D233">(
SUM(('Export (QBO)'!$G$2:$G$2483&gt;=Budget!D$1)*('Export (QBO)'!$G$2:$G$2483&lt;=((EOMONTH(Budget!D$1,0))))*('Export (QBO)'!$J$2:$J$2483=$A233)*('Export (QBO)'!$I$2:$I$2483))
)</f>
        <v>0</v>
      </c>
      <c r="E233" s="30" cm="1">
        <f t="array" ref="E233">(
SUM(('Export (QBO)'!$G$2:$G$2483&gt;=Budget!E$1)*('Export (QBO)'!$G$2:$G$2483&lt;=((EOMONTH(Budget!E$1,0))))*('Export (QBO)'!$J$2:$J$2483=$A233)*('Export (QBO)'!$I$2:$I$2483))
)</f>
        <v>0</v>
      </c>
      <c r="F233" s="30" cm="1">
        <f t="array" ref="F233">(
SUM(('Export (QBO)'!$G$2:$G$2483&gt;=Budget!F$1)*('Export (QBO)'!$G$2:$G$2483&lt;=((EOMONTH(Budget!F$1,0))))*('Export (QBO)'!$J$2:$J$2483=$A233)*('Export (QBO)'!$I$2:$I$2483))
)</f>
        <v>0</v>
      </c>
      <c r="G233" s="30" cm="1">
        <f t="array" ref="G233">(
SUM(('Export (QBO)'!$G$2:$G$2483&gt;=Budget!G$1)*('Export (QBO)'!$G$2:$G$2483&lt;=((EOMONTH(Budget!G$1,0))))*('Export (QBO)'!$J$2:$J$2483=$A233)*('Export (QBO)'!$I$2:$I$2483))
)</f>
        <v>0</v>
      </c>
      <c r="H233" s="30" cm="1">
        <f t="array" ref="H233">(
SUM(('Export (QBO)'!$G$2:$G$2483&gt;=Budget!H$1)*('Export (QBO)'!$G$2:$G$2483&lt;=((EOMONTH(Budget!H$1,0))))*('Export (QBO)'!$J$2:$J$2483=$A233)*('Export (QBO)'!$I$2:$I$2483))
)</f>
        <v>0</v>
      </c>
      <c r="I233" s="30" cm="1">
        <f t="array" ref="I233">(
SUM(('Export (QBO)'!$G$2:$G$2483&gt;=Budget!I$1)*('Export (QBO)'!$G$2:$G$2483&lt;=((EOMONTH(Budget!I$1,0))))*('Export (QBO)'!$J$2:$J$2483=$A233)*('Export (QBO)'!$I$2:$I$2483))
)</f>
        <v>0</v>
      </c>
      <c r="J233" s="30" cm="1">
        <f t="array" ref="J233">(
SUM(('Export (QBO)'!$G$2:$G$2483&gt;=Budget!J$1)*('Export (QBO)'!$G$2:$G$2483&lt;=((EOMONTH(Budget!J$1,0))))*('Export (QBO)'!$J$2:$J$2483=$A233)*('Export (QBO)'!$I$2:$I$2483))
)</f>
        <v>0</v>
      </c>
      <c r="K233" s="30" cm="1">
        <f t="array" ref="K233">(
SUM(('Export (QBO)'!$G$2:$G$2483&gt;=Budget!K$1)*('Export (QBO)'!$G$2:$G$2483&lt;=((EOMONTH(Budget!K$1,0))))*('Export (QBO)'!$J$2:$J$2483=$A233)*('Export (QBO)'!$I$2:$I$2483))
)</f>
        <v>0</v>
      </c>
      <c r="L233" s="30" cm="1">
        <f t="array" ref="L233">(
SUM(('Export (QBO)'!$G$2:$G$2483&gt;=Budget!L$1)*('Export (QBO)'!$G$2:$G$2483&lt;=((EOMONTH(Budget!L$1,0))))*('Export (QBO)'!$J$2:$J$2483=$A233)*('Export (QBO)'!$I$2:$I$2483))
)</f>
        <v>0</v>
      </c>
      <c r="M233" s="30" cm="1">
        <f t="array" ref="M233">(
SUM(('Export (QBO)'!$G$2:$G$2483&gt;=Budget!M$1)*('Export (QBO)'!$G$2:$G$2483&lt;=((EOMONTH(Budget!M$1,0))))*('Export (QBO)'!$J$2:$J$2483=$A233)*('Export (QBO)'!$I$2:$I$2483))
)</f>
        <v>0</v>
      </c>
      <c r="N233" s="30" cm="1">
        <f t="array" ref="N233">(
SUM(('Export (QBO)'!$G$2:$G$2483&gt;=Budget!N$1)*('Export (QBO)'!$G$2:$G$2483&lt;=((EOMONTH(Budget!N$1,0))))*('Export (QBO)'!$J$2:$J$2483=$A233)*('Export (QBO)'!$I$2:$I$2483))
)</f>
        <v>0</v>
      </c>
      <c r="O233" s="30" cm="1">
        <f t="array" ref="O233">(
SUM(('Export (QBO)'!$G$2:$G$2483&gt;=Budget!O$1)*('Export (QBO)'!$G$2:$G$2483&lt;=((EOMONTH(Budget!O$1,0))))*('Export (QBO)'!$J$2:$J$2483=$A233)*('Export (QBO)'!$I$2:$I$2483))
)</f>
        <v>0</v>
      </c>
      <c r="P233" s="31">
        <f t="shared" si="51"/>
        <v>0</v>
      </c>
      <c r="Q233" s="30" cm="1">
        <f t="array" ref="Q233">(
SUM(('Export (QBO)'!$G$2:$G$2483&gt;=Budget!Q$1)*('Export (QBO)'!$G$2:$G$2483&lt;=((EOMONTH(Budget!Q$1,0))))*('Export (QBO)'!$J$2:$J$2483=$A233)*('Export (QBO)'!$I$2:$I$2483))
)</f>
        <v>0</v>
      </c>
      <c r="R233" s="30" cm="1">
        <f t="array" ref="R233">(
SUM(('Export (QBO)'!$G$2:$G$2483&gt;=Budget!R$1)*('Export (QBO)'!$G$2:$G$2483&lt;=((EOMONTH(Budget!R$1,0))))*('Export (QBO)'!$J$2:$J$2483=$A233)*('Export (QBO)'!$I$2:$I$2483))
)</f>
        <v>0</v>
      </c>
      <c r="S233" s="30" cm="1">
        <f t="array" ref="S233">(
SUM(('Export (QBO)'!$G$2:$G$2483&gt;=Budget!S$1)*('Export (QBO)'!$G$2:$G$2483&lt;=((EOMONTH(Budget!S$1,0))))*('Export (QBO)'!$J$2:$J$2483=$A233)*('Export (QBO)'!$I$2:$I$2483))
)</f>
        <v>0</v>
      </c>
      <c r="T233" s="30" cm="1">
        <f t="array" ref="T233">(
SUM(('Export (QBO)'!$G$2:$G$2483&gt;=Budget!T$1)*('Export (QBO)'!$G$2:$G$2483&lt;=((EOMONTH(Budget!T$1,0))))*('Export (QBO)'!$J$2:$J$2483=$A233)*('Export (QBO)'!$I$2:$I$2483))
)</f>
        <v>0</v>
      </c>
      <c r="U233" s="30" cm="1">
        <f t="array" ref="U233">(
SUM(('Export (QBO)'!$G$2:$G$2483&gt;=Budget!U$1)*('Export (QBO)'!$G$2:$G$2483&lt;=((EOMONTH(Budget!U$1,0))))*('Export (QBO)'!$J$2:$J$2483=$A233)*('Export (QBO)'!$I$2:$I$2483))
)</f>
        <v>0</v>
      </c>
      <c r="V233" s="30" cm="1">
        <f t="array" ref="V233">(
SUM(('Export (QBO)'!$G$2:$G$2483&gt;=Budget!V$1)*('Export (QBO)'!$G$2:$G$2483&lt;=((EOMONTH(Budget!V$1,0))))*('Export (QBO)'!$J$2:$J$2483=$A233)*('Export (QBO)'!$I$2:$I$2483))
)</f>
        <v>0</v>
      </c>
      <c r="W233" s="30" cm="1">
        <f t="array" ref="W233">(
SUM(('Export (QBO)'!$G$2:$G$2483&gt;=Budget!W$1)*('Export (QBO)'!$G$2:$G$2483&lt;=((EOMONTH(Budget!W$1,0))))*('Export (QBO)'!$J$2:$J$2483=$A233)*('Export (QBO)'!$I$2:$I$2483))
)</f>
        <v>0</v>
      </c>
      <c r="X233" s="30" cm="1">
        <f t="array" ref="X233">(
SUM(('Export (QBO)'!$G$2:$G$2483&gt;=Budget!X$1)*('Export (QBO)'!$G$2:$G$2483&lt;=((EOMONTH(Budget!X$1,0))))*('Export (QBO)'!$J$2:$J$2483=$A233)*('Export (QBO)'!$I$2:$I$2483))
)</f>
        <v>0</v>
      </c>
      <c r="Y233" s="30" cm="1">
        <f t="array" ref="Y233">(
SUM(('Export (QBO)'!$G$2:$G$2483&gt;=Budget!Y$1)*('Export (QBO)'!$G$2:$G$2483&lt;=((EOMONTH(Budget!Y$1,0))))*('Export (QBO)'!$J$2:$J$2483=$A233)*('Export (QBO)'!$I$2:$I$2483))
)</f>
        <v>0</v>
      </c>
      <c r="Z233" s="30" cm="1">
        <f t="array" ref="Z233">(
SUM(('Export (QBO)'!$G$2:$G$2483&gt;=Budget!Z$1)*('Export (QBO)'!$G$2:$G$2483&lt;=((EOMONTH(Budget!Z$1,0))))*('Export (QBO)'!$J$2:$J$2483=$A233)*('Export (QBO)'!$I$2:$I$2483))
)</f>
        <v>0</v>
      </c>
      <c r="AA233" s="30" cm="1">
        <f t="array" ref="AA233">(
SUM(('Export (QBO)'!$G$2:$G$2483&gt;=Budget!AA$1)*('Export (QBO)'!$G$2:$G$2483&lt;=((EOMONTH(Budget!AA$1,0))))*('Export (QBO)'!$J$2:$J$2483=$A233)*('Export (QBO)'!$I$2:$I$2483))
)</f>
        <v>0</v>
      </c>
      <c r="AB233" s="30" cm="1">
        <f t="array" ref="AB233">(
SUM(('Export (QBO)'!$G$2:$G$2483&gt;=Budget!AB$1)*('Export (QBO)'!$G$2:$G$2483&lt;=((EOMONTH(Budget!AB$1,0))))*('Export (QBO)'!$J$2:$J$2483=$A233)*('Export (QBO)'!$I$2:$I$2483))
)</f>
        <v>0</v>
      </c>
      <c r="AC233" s="31">
        <f t="shared" si="52"/>
        <v>0</v>
      </c>
    </row>
    <row r="234" spans="1:29">
      <c r="A234" s="54" t="s">
        <v>264</v>
      </c>
      <c r="B234" s="3" t="str">
        <f>IFERROR((VLOOKUP(A234,'GL Review'!E:G,3,FALSE)),"")</f>
        <v/>
      </c>
      <c r="D234" s="30" cm="1">
        <f t="array" ref="D234">(
SUM(('Export (QBO)'!$G$2:$G$2483&gt;=Budget!D$1)*('Export (QBO)'!$G$2:$G$2483&lt;=((EOMONTH(Budget!D$1,0))))*('Export (QBO)'!$J$2:$J$2483=$A234)*('Export (QBO)'!$I$2:$I$2483))
)</f>
        <v>0</v>
      </c>
      <c r="E234" s="30" cm="1">
        <f t="array" ref="E234">(
SUM(('Export (QBO)'!$G$2:$G$2483&gt;=Budget!E$1)*('Export (QBO)'!$G$2:$G$2483&lt;=((EOMONTH(Budget!E$1,0))))*('Export (QBO)'!$J$2:$J$2483=$A234)*('Export (QBO)'!$I$2:$I$2483))
)</f>
        <v>0</v>
      </c>
      <c r="F234" s="30" cm="1">
        <f t="array" ref="F234">(
SUM(('Export (QBO)'!$G$2:$G$2483&gt;=Budget!F$1)*('Export (QBO)'!$G$2:$G$2483&lt;=((EOMONTH(Budget!F$1,0))))*('Export (QBO)'!$J$2:$J$2483=$A234)*('Export (QBO)'!$I$2:$I$2483))
)</f>
        <v>0</v>
      </c>
      <c r="G234" s="30" cm="1">
        <f t="array" ref="G234">(
SUM(('Export (QBO)'!$G$2:$G$2483&gt;=Budget!G$1)*('Export (QBO)'!$G$2:$G$2483&lt;=((EOMONTH(Budget!G$1,0))))*('Export (QBO)'!$J$2:$J$2483=$A234)*('Export (QBO)'!$I$2:$I$2483))
)</f>
        <v>0</v>
      </c>
      <c r="H234" s="30" cm="1">
        <f t="array" ref="H234">(
SUM(('Export (QBO)'!$G$2:$G$2483&gt;=Budget!H$1)*('Export (QBO)'!$G$2:$G$2483&lt;=((EOMONTH(Budget!H$1,0))))*('Export (QBO)'!$J$2:$J$2483=$A234)*('Export (QBO)'!$I$2:$I$2483))
)</f>
        <v>0</v>
      </c>
      <c r="I234" s="30" cm="1">
        <f t="array" ref="I234">(
SUM(('Export (QBO)'!$G$2:$G$2483&gt;=Budget!I$1)*('Export (QBO)'!$G$2:$G$2483&lt;=((EOMONTH(Budget!I$1,0))))*('Export (QBO)'!$J$2:$J$2483=$A234)*('Export (QBO)'!$I$2:$I$2483))
)</f>
        <v>0</v>
      </c>
      <c r="J234" s="30" cm="1">
        <f t="array" ref="J234">(
SUM(('Export (QBO)'!$G$2:$G$2483&gt;=Budget!J$1)*('Export (QBO)'!$G$2:$G$2483&lt;=((EOMONTH(Budget!J$1,0))))*('Export (QBO)'!$J$2:$J$2483=$A234)*('Export (QBO)'!$I$2:$I$2483))
)</f>
        <v>0</v>
      </c>
      <c r="K234" s="30" cm="1">
        <f t="array" ref="K234">(
SUM(('Export (QBO)'!$G$2:$G$2483&gt;=Budget!K$1)*('Export (QBO)'!$G$2:$G$2483&lt;=((EOMONTH(Budget!K$1,0))))*('Export (QBO)'!$J$2:$J$2483=$A234)*('Export (QBO)'!$I$2:$I$2483))
)</f>
        <v>0</v>
      </c>
      <c r="L234" s="30" cm="1">
        <f t="array" ref="L234">(
SUM(('Export (QBO)'!$G$2:$G$2483&gt;=Budget!L$1)*('Export (QBO)'!$G$2:$G$2483&lt;=((EOMONTH(Budget!L$1,0))))*('Export (QBO)'!$J$2:$J$2483=$A234)*('Export (QBO)'!$I$2:$I$2483))
)</f>
        <v>0</v>
      </c>
      <c r="M234" s="30" cm="1">
        <f t="array" ref="M234">(
SUM(('Export (QBO)'!$G$2:$G$2483&gt;=Budget!M$1)*('Export (QBO)'!$G$2:$G$2483&lt;=((EOMONTH(Budget!M$1,0))))*('Export (QBO)'!$J$2:$J$2483=$A234)*('Export (QBO)'!$I$2:$I$2483))
)</f>
        <v>0</v>
      </c>
      <c r="N234" s="30" cm="1">
        <f t="array" ref="N234">(
SUM(('Export (QBO)'!$G$2:$G$2483&gt;=Budget!N$1)*('Export (QBO)'!$G$2:$G$2483&lt;=((EOMONTH(Budget!N$1,0))))*('Export (QBO)'!$J$2:$J$2483=$A234)*('Export (QBO)'!$I$2:$I$2483))
)</f>
        <v>0</v>
      </c>
      <c r="O234" s="30" cm="1">
        <f t="array" ref="O234">(
SUM(('Export (QBO)'!$G$2:$G$2483&gt;=Budget!O$1)*('Export (QBO)'!$G$2:$G$2483&lt;=((EOMONTH(Budget!O$1,0))))*('Export (QBO)'!$J$2:$J$2483=$A234)*('Export (QBO)'!$I$2:$I$2483))
)</f>
        <v>0</v>
      </c>
      <c r="P234" s="31">
        <f t="shared" si="51"/>
        <v>0</v>
      </c>
      <c r="Q234" s="30" cm="1">
        <f t="array" ref="Q234">(
SUM(('Export (QBO)'!$G$2:$G$2483&gt;=Budget!Q$1)*('Export (QBO)'!$G$2:$G$2483&lt;=((EOMONTH(Budget!Q$1,0))))*('Export (QBO)'!$J$2:$J$2483=$A234)*('Export (QBO)'!$I$2:$I$2483))
)</f>
        <v>0</v>
      </c>
      <c r="R234" s="30" cm="1">
        <f t="array" ref="R234">(
SUM(('Export (QBO)'!$G$2:$G$2483&gt;=Budget!R$1)*('Export (QBO)'!$G$2:$G$2483&lt;=((EOMONTH(Budget!R$1,0))))*('Export (QBO)'!$J$2:$J$2483=$A234)*('Export (QBO)'!$I$2:$I$2483))
)</f>
        <v>0</v>
      </c>
      <c r="S234" s="30" cm="1">
        <f t="array" ref="S234">(
SUM(('Export (QBO)'!$G$2:$G$2483&gt;=Budget!S$1)*('Export (QBO)'!$G$2:$G$2483&lt;=((EOMONTH(Budget!S$1,0))))*('Export (QBO)'!$J$2:$J$2483=$A234)*('Export (QBO)'!$I$2:$I$2483))
)</f>
        <v>0</v>
      </c>
      <c r="T234" s="30" cm="1">
        <f t="array" ref="T234">(
SUM(('Export (QBO)'!$G$2:$G$2483&gt;=Budget!T$1)*('Export (QBO)'!$G$2:$G$2483&lt;=((EOMONTH(Budget!T$1,0))))*('Export (QBO)'!$J$2:$J$2483=$A234)*('Export (QBO)'!$I$2:$I$2483))
)</f>
        <v>0</v>
      </c>
      <c r="U234" s="30" cm="1">
        <f t="array" ref="U234">(
SUM(('Export (QBO)'!$G$2:$G$2483&gt;=Budget!U$1)*('Export (QBO)'!$G$2:$G$2483&lt;=((EOMONTH(Budget!U$1,0))))*('Export (QBO)'!$J$2:$J$2483=$A234)*('Export (QBO)'!$I$2:$I$2483))
)</f>
        <v>0</v>
      </c>
      <c r="V234" s="30" cm="1">
        <f t="array" ref="V234">(
SUM(('Export (QBO)'!$G$2:$G$2483&gt;=Budget!V$1)*('Export (QBO)'!$G$2:$G$2483&lt;=((EOMONTH(Budget!V$1,0))))*('Export (QBO)'!$J$2:$J$2483=$A234)*('Export (QBO)'!$I$2:$I$2483))
)</f>
        <v>0</v>
      </c>
      <c r="W234" s="30" cm="1">
        <f t="array" ref="W234">(
SUM(('Export (QBO)'!$G$2:$G$2483&gt;=Budget!W$1)*('Export (QBO)'!$G$2:$G$2483&lt;=((EOMONTH(Budget!W$1,0))))*('Export (QBO)'!$J$2:$J$2483=$A234)*('Export (QBO)'!$I$2:$I$2483))
)</f>
        <v>0</v>
      </c>
      <c r="X234" s="30" cm="1">
        <f t="array" ref="X234">(
SUM(('Export (QBO)'!$G$2:$G$2483&gt;=Budget!X$1)*('Export (QBO)'!$G$2:$G$2483&lt;=((EOMONTH(Budget!X$1,0))))*('Export (QBO)'!$J$2:$J$2483=$A234)*('Export (QBO)'!$I$2:$I$2483))
)</f>
        <v>0</v>
      </c>
      <c r="Y234" s="30" cm="1">
        <f t="array" ref="Y234">(
SUM(('Export (QBO)'!$G$2:$G$2483&gt;=Budget!Y$1)*('Export (QBO)'!$G$2:$G$2483&lt;=((EOMONTH(Budget!Y$1,0))))*('Export (QBO)'!$J$2:$J$2483=$A234)*('Export (QBO)'!$I$2:$I$2483))
)</f>
        <v>0</v>
      </c>
      <c r="Z234" s="30" cm="1">
        <f t="array" ref="Z234">(
SUM(('Export (QBO)'!$G$2:$G$2483&gt;=Budget!Z$1)*('Export (QBO)'!$G$2:$G$2483&lt;=((EOMONTH(Budget!Z$1,0))))*('Export (QBO)'!$J$2:$J$2483=$A234)*('Export (QBO)'!$I$2:$I$2483))
)</f>
        <v>0</v>
      </c>
      <c r="AA234" s="30" cm="1">
        <f t="array" ref="AA234">(
SUM(('Export (QBO)'!$G$2:$G$2483&gt;=Budget!AA$1)*('Export (QBO)'!$G$2:$G$2483&lt;=((EOMONTH(Budget!AA$1,0))))*('Export (QBO)'!$J$2:$J$2483=$A234)*('Export (QBO)'!$I$2:$I$2483))
)</f>
        <v>0</v>
      </c>
      <c r="AB234" s="30" cm="1">
        <f t="array" ref="AB234">(
SUM(('Export (QBO)'!$G$2:$G$2483&gt;=Budget!AB$1)*('Export (QBO)'!$G$2:$G$2483&lt;=((EOMONTH(Budget!AB$1,0))))*('Export (QBO)'!$J$2:$J$2483=$A234)*('Export (QBO)'!$I$2:$I$2483))
)</f>
        <v>0</v>
      </c>
      <c r="AC234" s="31">
        <f t="shared" si="52"/>
        <v>0</v>
      </c>
    </row>
    <row r="235" spans="1:29">
      <c r="A235" s="54" t="s">
        <v>268</v>
      </c>
      <c r="B235" s="3" t="str">
        <f>IFERROR((VLOOKUP(A235,'GL Review'!E:G,3,FALSE)),"")</f>
        <v/>
      </c>
      <c r="D235" s="30" cm="1">
        <f t="array" ref="D235">(
SUM(('Export (QBO)'!$G$2:$G$2483&gt;=Budget!D$1)*('Export (QBO)'!$G$2:$G$2483&lt;=((EOMONTH(Budget!D$1,0))))*('Export (QBO)'!$J$2:$J$2483=$A235)*('Export (QBO)'!$I$2:$I$2483))
)</f>
        <v>0</v>
      </c>
      <c r="E235" s="30" cm="1">
        <f t="array" ref="E235">(
SUM(('Export (QBO)'!$G$2:$G$2483&gt;=Budget!E$1)*('Export (QBO)'!$G$2:$G$2483&lt;=((EOMONTH(Budget!E$1,0))))*('Export (QBO)'!$J$2:$J$2483=$A235)*('Export (QBO)'!$I$2:$I$2483))
)</f>
        <v>0</v>
      </c>
      <c r="F235" s="30" cm="1">
        <f t="array" ref="F235">(
SUM(('Export (QBO)'!$G$2:$G$2483&gt;=Budget!F$1)*('Export (QBO)'!$G$2:$G$2483&lt;=((EOMONTH(Budget!F$1,0))))*('Export (QBO)'!$J$2:$J$2483=$A235)*('Export (QBO)'!$I$2:$I$2483))
)</f>
        <v>0</v>
      </c>
      <c r="G235" s="30" cm="1">
        <f t="array" ref="G235">(
SUM(('Export (QBO)'!$G$2:$G$2483&gt;=Budget!G$1)*('Export (QBO)'!$G$2:$G$2483&lt;=((EOMONTH(Budget!G$1,0))))*('Export (QBO)'!$J$2:$J$2483=$A235)*('Export (QBO)'!$I$2:$I$2483))
)</f>
        <v>0</v>
      </c>
      <c r="H235" s="30" cm="1">
        <f t="array" ref="H235">(
SUM(('Export (QBO)'!$G$2:$G$2483&gt;=Budget!H$1)*('Export (QBO)'!$G$2:$G$2483&lt;=((EOMONTH(Budget!H$1,0))))*('Export (QBO)'!$J$2:$J$2483=$A235)*('Export (QBO)'!$I$2:$I$2483))
)</f>
        <v>0</v>
      </c>
      <c r="I235" s="30" cm="1">
        <f t="array" ref="I235">(
SUM(('Export (QBO)'!$G$2:$G$2483&gt;=Budget!I$1)*('Export (QBO)'!$G$2:$G$2483&lt;=((EOMONTH(Budget!I$1,0))))*('Export (QBO)'!$J$2:$J$2483=$A235)*('Export (QBO)'!$I$2:$I$2483))
)</f>
        <v>0</v>
      </c>
      <c r="J235" s="30" cm="1">
        <f t="array" ref="J235">(
SUM(('Export (QBO)'!$G$2:$G$2483&gt;=Budget!J$1)*('Export (QBO)'!$G$2:$G$2483&lt;=((EOMONTH(Budget!J$1,0))))*('Export (QBO)'!$J$2:$J$2483=$A235)*('Export (QBO)'!$I$2:$I$2483))
)</f>
        <v>0</v>
      </c>
      <c r="K235" s="30" cm="1">
        <f t="array" ref="K235">(
SUM(('Export (QBO)'!$G$2:$G$2483&gt;=Budget!K$1)*('Export (QBO)'!$G$2:$G$2483&lt;=((EOMONTH(Budget!K$1,0))))*('Export (QBO)'!$J$2:$J$2483=$A235)*('Export (QBO)'!$I$2:$I$2483))
)</f>
        <v>0</v>
      </c>
      <c r="L235" s="30" cm="1">
        <f t="array" ref="L235">(
SUM(('Export (QBO)'!$G$2:$G$2483&gt;=Budget!L$1)*('Export (QBO)'!$G$2:$G$2483&lt;=((EOMONTH(Budget!L$1,0))))*('Export (QBO)'!$J$2:$J$2483=$A235)*('Export (QBO)'!$I$2:$I$2483))
)</f>
        <v>0</v>
      </c>
      <c r="M235" s="30" cm="1">
        <f t="array" ref="M235">(
SUM(('Export (QBO)'!$G$2:$G$2483&gt;=Budget!M$1)*('Export (QBO)'!$G$2:$G$2483&lt;=((EOMONTH(Budget!M$1,0))))*('Export (QBO)'!$J$2:$J$2483=$A235)*('Export (QBO)'!$I$2:$I$2483))
)</f>
        <v>0</v>
      </c>
      <c r="N235" s="30" cm="1">
        <f t="array" ref="N235">(
SUM(('Export (QBO)'!$G$2:$G$2483&gt;=Budget!N$1)*('Export (QBO)'!$G$2:$G$2483&lt;=((EOMONTH(Budget!N$1,0))))*('Export (QBO)'!$J$2:$J$2483=$A235)*('Export (QBO)'!$I$2:$I$2483))
)</f>
        <v>0</v>
      </c>
      <c r="O235" s="30" cm="1">
        <f t="array" ref="O235">(
SUM(('Export (QBO)'!$G$2:$G$2483&gt;=Budget!O$1)*('Export (QBO)'!$G$2:$G$2483&lt;=((EOMONTH(Budget!O$1,0))))*('Export (QBO)'!$J$2:$J$2483=$A235)*('Export (QBO)'!$I$2:$I$2483))
)</f>
        <v>0</v>
      </c>
      <c r="P235" s="31">
        <f t="shared" si="51"/>
        <v>0</v>
      </c>
      <c r="Q235" s="30" cm="1">
        <f t="array" ref="Q235">(
SUM(('Export (QBO)'!$G$2:$G$2483&gt;=Budget!Q$1)*('Export (QBO)'!$G$2:$G$2483&lt;=((EOMONTH(Budget!Q$1,0))))*('Export (QBO)'!$J$2:$J$2483=$A235)*('Export (QBO)'!$I$2:$I$2483))
)</f>
        <v>0</v>
      </c>
      <c r="R235" s="30" cm="1">
        <f t="array" ref="R235">(
SUM(('Export (QBO)'!$G$2:$G$2483&gt;=Budget!R$1)*('Export (QBO)'!$G$2:$G$2483&lt;=((EOMONTH(Budget!R$1,0))))*('Export (QBO)'!$J$2:$J$2483=$A235)*('Export (QBO)'!$I$2:$I$2483))
)</f>
        <v>0</v>
      </c>
      <c r="S235" s="30" cm="1">
        <f t="array" ref="S235">(
SUM(('Export (QBO)'!$G$2:$G$2483&gt;=Budget!S$1)*('Export (QBO)'!$G$2:$G$2483&lt;=((EOMONTH(Budget!S$1,0))))*('Export (QBO)'!$J$2:$J$2483=$A235)*('Export (QBO)'!$I$2:$I$2483))
)</f>
        <v>0</v>
      </c>
      <c r="T235" s="30" cm="1">
        <f t="array" ref="T235">(
SUM(('Export (QBO)'!$G$2:$G$2483&gt;=Budget!T$1)*('Export (QBO)'!$G$2:$G$2483&lt;=((EOMONTH(Budget!T$1,0))))*('Export (QBO)'!$J$2:$J$2483=$A235)*('Export (QBO)'!$I$2:$I$2483))
)</f>
        <v>0</v>
      </c>
      <c r="U235" s="30" cm="1">
        <f t="array" ref="U235">(
SUM(('Export (QBO)'!$G$2:$G$2483&gt;=Budget!U$1)*('Export (QBO)'!$G$2:$G$2483&lt;=((EOMONTH(Budget!U$1,0))))*('Export (QBO)'!$J$2:$J$2483=$A235)*('Export (QBO)'!$I$2:$I$2483))
)</f>
        <v>0</v>
      </c>
      <c r="V235" s="30" cm="1">
        <f t="array" ref="V235">(
SUM(('Export (QBO)'!$G$2:$G$2483&gt;=Budget!V$1)*('Export (QBO)'!$G$2:$G$2483&lt;=((EOMONTH(Budget!V$1,0))))*('Export (QBO)'!$J$2:$J$2483=$A235)*('Export (QBO)'!$I$2:$I$2483))
)</f>
        <v>0</v>
      </c>
      <c r="W235" s="30" cm="1">
        <f t="array" ref="W235">(
SUM(('Export (QBO)'!$G$2:$G$2483&gt;=Budget!W$1)*('Export (QBO)'!$G$2:$G$2483&lt;=((EOMONTH(Budget!W$1,0))))*('Export (QBO)'!$J$2:$J$2483=$A235)*('Export (QBO)'!$I$2:$I$2483))
)</f>
        <v>0</v>
      </c>
      <c r="X235" s="30" cm="1">
        <f t="array" ref="X235">(
SUM(('Export (QBO)'!$G$2:$G$2483&gt;=Budget!X$1)*('Export (QBO)'!$G$2:$G$2483&lt;=((EOMONTH(Budget!X$1,0))))*('Export (QBO)'!$J$2:$J$2483=$A235)*('Export (QBO)'!$I$2:$I$2483))
)</f>
        <v>0</v>
      </c>
      <c r="Y235" s="30" cm="1">
        <f t="array" ref="Y235">(
SUM(('Export (QBO)'!$G$2:$G$2483&gt;=Budget!Y$1)*('Export (QBO)'!$G$2:$G$2483&lt;=((EOMONTH(Budget!Y$1,0))))*('Export (QBO)'!$J$2:$J$2483=$A235)*('Export (QBO)'!$I$2:$I$2483))
)</f>
        <v>0</v>
      </c>
      <c r="Z235" s="30" cm="1">
        <f t="array" ref="Z235">(
SUM(('Export (QBO)'!$G$2:$G$2483&gt;=Budget!Z$1)*('Export (QBO)'!$G$2:$G$2483&lt;=((EOMONTH(Budget!Z$1,0))))*('Export (QBO)'!$J$2:$J$2483=$A235)*('Export (QBO)'!$I$2:$I$2483))
)</f>
        <v>0</v>
      </c>
      <c r="AA235" s="30" cm="1">
        <f t="array" ref="AA235">(
SUM(('Export (QBO)'!$G$2:$G$2483&gt;=Budget!AA$1)*('Export (QBO)'!$G$2:$G$2483&lt;=((EOMONTH(Budget!AA$1,0))))*('Export (QBO)'!$J$2:$J$2483=$A235)*('Export (QBO)'!$I$2:$I$2483))
)</f>
        <v>0</v>
      </c>
      <c r="AB235" s="30" cm="1">
        <f t="array" ref="AB235">(
SUM(('Export (QBO)'!$G$2:$G$2483&gt;=Budget!AB$1)*('Export (QBO)'!$G$2:$G$2483&lt;=((EOMONTH(Budget!AB$1,0))))*('Export (QBO)'!$J$2:$J$2483=$A235)*('Export (QBO)'!$I$2:$I$2483))
)</f>
        <v>0</v>
      </c>
      <c r="AC235" s="31">
        <f t="shared" si="52"/>
        <v>0</v>
      </c>
    </row>
    <row r="236" spans="1:29">
      <c r="A236" s="54" t="s">
        <v>336</v>
      </c>
      <c r="B236" s="3" t="str">
        <f>IFERROR((VLOOKUP(A236,'GL Review'!E:G,3,FALSE)),"")</f>
        <v/>
      </c>
      <c r="D236" s="30" cm="1">
        <f t="array" ref="D236">(
SUM(('Export (QBO)'!$G$2:$G$2483&gt;=Budget!D$1)*('Export (QBO)'!$G$2:$G$2483&lt;=((EOMONTH(Budget!D$1,0))))*('Export (QBO)'!$J$2:$J$2483=$A236)*('Export (QBO)'!$I$2:$I$2483))
)</f>
        <v>0</v>
      </c>
      <c r="E236" s="30" cm="1">
        <f t="array" ref="E236">(
SUM(('Export (QBO)'!$G$2:$G$2483&gt;=Budget!E$1)*('Export (QBO)'!$G$2:$G$2483&lt;=((EOMONTH(Budget!E$1,0))))*('Export (QBO)'!$J$2:$J$2483=$A236)*('Export (QBO)'!$I$2:$I$2483))
)</f>
        <v>0</v>
      </c>
      <c r="F236" s="30" cm="1">
        <f t="array" ref="F236">(
SUM(('Export (QBO)'!$G$2:$G$2483&gt;=Budget!F$1)*('Export (QBO)'!$G$2:$G$2483&lt;=((EOMONTH(Budget!F$1,0))))*('Export (QBO)'!$J$2:$J$2483=$A236)*('Export (QBO)'!$I$2:$I$2483))
)</f>
        <v>0</v>
      </c>
      <c r="G236" s="30" cm="1">
        <f t="array" ref="G236">(
SUM(('Export (QBO)'!$G$2:$G$2483&gt;=Budget!G$1)*('Export (QBO)'!$G$2:$G$2483&lt;=((EOMONTH(Budget!G$1,0))))*('Export (QBO)'!$J$2:$J$2483=$A236)*('Export (QBO)'!$I$2:$I$2483))
)</f>
        <v>0</v>
      </c>
      <c r="H236" s="30" cm="1">
        <f t="array" ref="H236">(
SUM(('Export (QBO)'!$G$2:$G$2483&gt;=Budget!H$1)*('Export (QBO)'!$G$2:$G$2483&lt;=((EOMONTH(Budget!H$1,0))))*('Export (QBO)'!$J$2:$J$2483=$A236)*('Export (QBO)'!$I$2:$I$2483))
)</f>
        <v>0</v>
      </c>
      <c r="I236" s="30" cm="1">
        <f t="array" ref="I236">(
SUM(('Export (QBO)'!$G$2:$G$2483&gt;=Budget!I$1)*('Export (QBO)'!$G$2:$G$2483&lt;=((EOMONTH(Budget!I$1,0))))*('Export (QBO)'!$J$2:$J$2483=$A236)*('Export (QBO)'!$I$2:$I$2483))
)</f>
        <v>0</v>
      </c>
      <c r="J236" s="30" cm="1">
        <f t="array" ref="J236">(
SUM(('Export (QBO)'!$G$2:$G$2483&gt;=Budget!J$1)*('Export (QBO)'!$G$2:$G$2483&lt;=((EOMONTH(Budget!J$1,0))))*('Export (QBO)'!$J$2:$J$2483=$A236)*('Export (QBO)'!$I$2:$I$2483))
)</f>
        <v>0</v>
      </c>
      <c r="K236" s="30" cm="1">
        <f t="array" ref="K236">(
SUM(('Export (QBO)'!$G$2:$G$2483&gt;=Budget!K$1)*('Export (QBO)'!$G$2:$G$2483&lt;=((EOMONTH(Budget!K$1,0))))*('Export (QBO)'!$J$2:$J$2483=$A236)*('Export (QBO)'!$I$2:$I$2483))
)</f>
        <v>0</v>
      </c>
      <c r="L236" s="30" cm="1">
        <f t="array" ref="L236">(
SUM(('Export (QBO)'!$G$2:$G$2483&gt;=Budget!L$1)*('Export (QBO)'!$G$2:$G$2483&lt;=((EOMONTH(Budget!L$1,0))))*('Export (QBO)'!$J$2:$J$2483=$A236)*('Export (QBO)'!$I$2:$I$2483))
)</f>
        <v>0</v>
      </c>
      <c r="M236" s="30" cm="1">
        <f t="array" ref="M236">(
SUM(('Export (QBO)'!$G$2:$G$2483&gt;=Budget!M$1)*('Export (QBO)'!$G$2:$G$2483&lt;=((EOMONTH(Budget!M$1,0))))*('Export (QBO)'!$J$2:$J$2483=$A236)*('Export (QBO)'!$I$2:$I$2483))
)</f>
        <v>0</v>
      </c>
      <c r="N236" s="30" cm="1">
        <f t="array" ref="N236">(
SUM(('Export (QBO)'!$G$2:$G$2483&gt;=Budget!N$1)*('Export (QBO)'!$G$2:$G$2483&lt;=((EOMONTH(Budget!N$1,0))))*('Export (QBO)'!$J$2:$J$2483=$A236)*('Export (QBO)'!$I$2:$I$2483))
)</f>
        <v>0</v>
      </c>
      <c r="O236" s="30" cm="1">
        <f t="array" ref="O236">(
SUM(('Export (QBO)'!$G$2:$G$2483&gt;=Budget!O$1)*('Export (QBO)'!$G$2:$G$2483&lt;=((EOMONTH(Budget!O$1,0))))*('Export (QBO)'!$J$2:$J$2483=$A236)*('Export (QBO)'!$I$2:$I$2483))
)</f>
        <v>0</v>
      </c>
      <c r="P236" s="31">
        <f t="shared" si="51"/>
        <v>0</v>
      </c>
      <c r="Q236" s="30" cm="1">
        <f t="array" ref="Q236">(
SUM(('Export (QBO)'!$G$2:$G$2483&gt;=Budget!Q$1)*('Export (QBO)'!$G$2:$G$2483&lt;=((EOMONTH(Budget!Q$1,0))))*('Export (QBO)'!$J$2:$J$2483=$A236)*('Export (QBO)'!$I$2:$I$2483))
)</f>
        <v>-101000</v>
      </c>
      <c r="R236" s="30" cm="1">
        <f t="array" ref="R236">(
SUM(('Export (QBO)'!$G$2:$G$2483&gt;=Budget!R$1)*('Export (QBO)'!$G$2:$G$2483&lt;=((EOMONTH(Budget!R$1,0))))*('Export (QBO)'!$J$2:$J$2483=$A236)*('Export (QBO)'!$I$2:$I$2483))
)</f>
        <v>0</v>
      </c>
      <c r="S236" s="30" cm="1">
        <f t="array" ref="S236">(
SUM(('Export (QBO)'!$G$2:$G$2483&gt;=Budget!S$1)*('Export (QBO)'!$G$2:$G$2483&lt;=((EOMONTH(Budget!S$1,0))))*('Export (QBO)'!$J$2:$J$2483=$A236)*('Export (QBO)'!$I$2:$I$2483))
)</f>
        <v>0</v>
      </c>
      <c r="T236" s="30" cm="1">
        <f t="array" ref="T236">(
SUM(('Export (QBO)'!$G$2:$G$2483&gt;=Budget!T$1)*('Export (QBO)'!$G$2:$G$2483&lt;=((EOMONTH(Budget!T$1,0))))*('Export (QBO)'!$J$2:$J$2483=$A236)*('Export (QBO)'!$I$2:$I$2483))
)</f>
        <v>0</v>
      </c>
      <c r="U236" s="30" cm="1">
        <f t="array" ref="U236">(
SUM(('Export (QBO)'!$G$2:$G$2483&gt;=Budget!U$1)*('Export (QBO)'!$G$2:$G$2483&lt;=((EOMONTH(Budget!U$1,0))))*('Export (QBO)'!$J$2:$J$2483=$A236)*('Export (QBO)'!$I$2:$I$2483))
)</f>
        <v>0</v>
      </c>
      <c r="V236" s="30" cm="1">
        <f t="array" ref="V236">(
SUM(('Export (QBO)'!$G$2:$G$2483&gt;=Budget!V$1)*('Export (QBO)'!$G$2:$G$2483&lt;=((EOMONTH(Budget!V$1,0))))*('Export (QBO)'!$J$2:$J$2483=$A236)*('Export (QBO)'!$I$2:$I$2483))
)</f>
        <v>0</v>
      </c>
      <c r="W236" s="30" cm="1">
        <f t="array" ref="W236">(
SUM(('Export (QBO)'!$G$2:$G$2483&gt;=Budget!W$1)*('Export (QBO)'!$G$2:$G$2483&lt;=((EOMONTH(Budget!W$1,0))))*('Export (QBO)'!$J$2:$J$2483=$A236)*('Export (QBO)'!$I$2:$I$2483))
)</f>
        <v>0</v>
      </c>
      <c r="X236" s="30" cm="1">
        <f t="array" ref="X236">(
SUM(('Export (QBO)'!$G$2:$G$2483&gt;=Budget!X$1)*('Export (QBO)'!$G$2:$G$2483&lt;=((EOMONTH(Budget!X$1,0))))*('Export (QBO)'!$J$2:$J$2483=$A236)*('Export (QBO)'!$I$2:$I$2483))
)</f>
        <v>0</v>
      </c>
      <c r="Y236" s="30" cm="1">
        <f t="array" ref="Y236">(
SUM(('Export (QBO)'!$G$2:$G$2483&gt;=Budget!Y$1)*('Export (QBO)'!$G$2:$G$2483&lt;=((EOMONTH(Budget!Y$1,0))))*('Export (QBO)'!$J$2:$J$2483=$A236)*('Export (QBO)'!$I$2:$I$2483))
)</f>
        <v>0</v>
      </c>
      <c r="Z236" s="30" cm="1">
        <f t="array" ref="Z236">(
SUM(('Export (QBO)'!$G$2:$G$2483&gt;=Budget!Z$1)*('Export (QBO)'!$G$2:$G$2483&lt;=((EOMONTH(Budget!Z$1,0))))*('Export (QBO)'!$J$2:$J$2483=$A236)*('Export (QBO)'!$I$2:$I$2483))
)</f>
        <v>0</v>
      </c>
      <c r="AA236" s="30" cm="1">
        <f t="array" ref="AA236">(
SUM(('Export (QBO)'!$G$2:$G$2483&gt;=Budget!AA$1)*('Export (QBO)'!$G$2:$G$2483&lt;=((EOMONTH(Budget!AA$1,0))))*('Export (QBO)'!$J$2:$J$2483=$A236)*('Export (QBO)'!$I$2:$I$2483))
)</f>
        <v>0</v>
      </c>
      <c r="AB236" s="30" cm="1">
        <f t="array" ref="AB236">(
SUM(('Export (QBO)'!$G$2:$G$2483&gt;=Budget!AB$1)*('Export (QBO)'!$G$2:$G$2483&lt;=((EOMONTH(Budget!AB$1,0))))*('Export (QBO)'!$J$2:$J$2483=$A236)*('Export (QBO)'!$I$2:$I$2483))
)</f>
        <v>0</v>
      </c>
      <c r="AC236" s="31">
        <f t="shared" si="52"/>
        <v>-101000</v>
      </c>
    </row>
    <row r="237" spans="1:29">
      <c r="A237" s="54" t="s">
        <v>341</v>
      </c>
      <c r="B237" s="3" t="str">
        <f>IFERROR((VLOOKUP(A237,'GL Review'!E:G,3,FALSE)),"")</f>
        <v/>
      </c>
      <c r="D237" s="30" cm="1">
        <f t="array" ref="D237">(
SUM(('Export (QBO)'!$G$2:$G$2483&gt;=Budget!D$1)*('Export (QBO)'!$G$2:$G$2483&lt;=((EOMONTH(Budget!D$1,0))))*('Export (QBO)'!$J$2:$J$2483=$A237)*('Export (QBO)'!$I$2:$I$2483))
)</f>
        <v>0</v>
      </c>
      <c r="E237" s="30" cm="1">
        <f t="array" ref="E237">(
SUM(('Export (QBO)'!$G$2:$G$2483&gt;=Budget!E$1)*('Export (QBO)'!$G$2:$G$2483&lt;=((EOMONTH(Budget!E$1,0))))*('Export (QBO)'!$J$2:$J$2483=$A237)*('Export (QBO)'!$I$2:$I$2483))
)</f>
        <v>0</v>
      </c>
      <c r="F237" s="30" cm="1">
        <f t="array" ref="F237">(
SUM(('Export (QBO)'!$G$2:$G$2483&gt;=Budget!F$1)*('Export (QBO)'!$G$2:$G$2483&lt;=((EOMONTH(Budget!F$1,0))))*('Export (QBO)'!$J$2:$J$2483=$A237)*('Export (QBO)'!$I$2:$I$2483))
)</f>
        <v>0</v>
      </c>
      <c r="G237" s="30" cm="1">
        <f t="array" ref="G237">(
SUM(('Export (QBO)'!$G$2:$G$2483&gt;=Budget!G$1)*('Export (QBO)'!$G$2:$G$2483&lt;=((EOMONTH(Budget!G$1,0))))*('Export (QBO)'!$J$2:$J$2483=$A237)*('Export (QBO)'!$I$2:$I$2483))
)</f>
        <v>0</v>
      </c>
      <c r="H237" s="30" cm="1">
        <f t="array" ref="H237">(
SUM(('Export (QBO)'!$G$2:$G$2483&gt;=Budget!H$1)*('Export (QBO)'!$G$2:$G$2483&lt;=((EOMONTH(Budget!H$1,0))))*('Export (QBO)'!$J$2:$J$2483=$A237)*('Export (QBO)'!$I$2:$I$2483))
)</f>
        <v>0</v>
      </c>
      <c r="I237" s="30" cm="1">
        <f t="array" ref="I237">(
SUM(('Export (QBO)'!$G$2:$G$2483&gt;=Budget!I$1)*('Export (QBO)'!$G$2:$G$2483&lt;=((EOMONTH(Budget!I$1,0))))*('Export (QBO)'!$J$2:$J$2483=$A237)*('Export (QBO)'!$I$2:$I$2483))
)</f>
        <v>0</v>
      </c>
      <c r="J237" s="30" cm="1">
        <f t="array" ref="J237">(
SUM(('Export (QBO)'!$G$2:$G$2483&gt;=Budget!J$1)*('Export (QBO)'!$G$2:$G$2483&lt;=((EOMONTH(Budget!J$1,0))))*('Export (QBO)'!$J$2:$J$2483=$A237)*('Export (QBO)'!$I$2:$I$2483))
)</f>
        <v>0</v>
      </c>
      <c r="K237" s="30" cm="1">
        <f t="array" ref="K237">(
SUM(('Export (QBO)'!$G$2:$G$2483&gt;=Budget!K$1)*('Export (QBO)'!$G$2:$G$2483&lt;=((EOMONTH(Budget!K$1,0))))*('Export (QBO)'!$J$2:$J$2483=$A237)*('Export (QBO)'!$I$2:$I$2483))
)</f>
        <v>0</v>
      </c>
      <c r="L237" s="30" cm="1">
        <f t="array" ref="L237">(
SUM(('Export (QBO)'!$G$2:$G$2483&gt;=Budget!L$1)*('Export (QBO)'!$G$2:$G$2483&lt;=((EOMONTH(Budget!L$1,0))))*('Export (QBO)'!$J$2:$J$2483=$A237)*('Export (QBO)'!$I$2:$I$2483))
)</f>
        <v>0</v>
      </c>
      <c r="M237" s="30" cm="1">
        <f t="array" ref="M237">(
SUM(('Export (QBO)'!$G$2:$G$2483&gt;=Budget!M$1)*('Export (QBO)'!$G$2:$G$2483&lt;=((EOMONTH(Budget!M$1,0))))*('Export (QBO)'!$J$2:$J$2483=$A237)*('Export (QBO)'!$I$2:$I$2483))
)</f>
        <v>0</v>
      </c>
      <c r="N237" s="30" cm="1">
        <f t="array" ref="N237">(
SUM(('Export (QBO)'!$G$2:$G$2483&gt;=Budget!N$1)*('Export (QBO)'!$G$2:$G$2483&lt;=((EOMONTH(Budget!N$1,0))))*('Export (QBO)'!$J$2:$J$2483=$A237)*('Export (QBO)'!$I$2:$I$2483))
)</f>
        <v>0</v>
      </c>
      <c r="O237" s="30" cm="1">
        <f t="array" ref="O237">(
SUM(('Export (QBO)'!$G$2:$G$2483&gt;=Budget!O$1)*('Export (QBO)'!$G$2:$G$2483&lt;=((EOMONTH(Budget!O$1,0))))*('Export (QBO)'!$J$2:$J$2483=$A237)*('Export (QBO)'!$I$2:$I$2483))
)</f>
        <v>0</v>
      </c>
      <c r="P237" s="31">
        <f t="shared" si="51"/>
        <v>0</v>
      </c>
      <c r="Q237" s="30" cm="1">
        <f t="array" ref="Q237">(
SUM(('Export (QBO)'!$G$2:$G$2483&gt;=Budget!Q$1)*('Export (QBO)'!$G$2:$G$2483&lt;=((EOMONTH(Budget!Q$1,0))))*('Export (QBO)'!$J$2:$J$2483=$A237)*('Export (QBO)'!$I$2:$I$2483))
)</f>
        <v>0</v>
      </c>
      <c r="R237" s="30" cm="1">
        <f t="array" ref="R237">(
SUM(('Export (QBO)'!$G$2:$G$2483&gt;=Budget!R$1)*('Export (QBO)'!$G$2:$G$2483&lt;=((EOMONTH(Budget!R$1,0))))*('Export (QBO)'!$J$2:$J$2483=$A237)*('Export (QBO)'!$I$2:$I$2483))
)</f>
        <v>0</v>
      </c>
      <c r="S237" s="30" cm="1">
        <f t="array" ref="S237">(
SUM(('Export (QBO)'!$G$2:$G$2483&gt;=Budget!S$1)*('Export (QBO)'!$G$2:$G$2483&lt;=((EOMONTH(Budget!S$1,0))))*('Export (QBO)'!$J$2:$J$2483=$A237)*('Export (QBO)'!$I$2:$I$2483))
)</f>
        <v>0</v>
      </c>
      <c r="T237" s="30" cm="1">
        <f t="array" ref="T237">(
SUM(('Export (QBO)'!$G$2:$G$2483&gt;=Budget!T$1)*('Export (QBO)'!$G$2:$G$2483&lt;=((EOMONTH(Budget!T$1,0))))*('Export (QBO)'!$J$2:$J$2483=$A237)*('Export (QBO)'!$I$2:$I$2483))
)</f>
        <v>0</v>
      </c>
      <c r="U237" s="30" cm="1">
        <f t="array" ref="U237">(
SUM(('Export (QBO)'!$G$2:$G$2483&gt;=Budget!U$1)*('Export (QBO)'!$G$2:$G$2483&lt;=((EOMONTH(Budget!U$1,0))))*('Export (QBO)'!$J$2:$J$2483=$A237)*('Export (QBO)'!$I$2:$I$2483))
)</f>
        <v>0</v>
      </c>
      <c r="V237" s="30" cm="1">
        <f t="array" ref="V237">(
SUM(('Export (QBO)'!$G$2:$G$2483&gt;=Budget!V$1)*('Export (QBO)'!$G$2:$G$2483&lt;=((EOMONTH(Budget!V$1,0))))*('Export (QBO)'!$J$2:$J$2483=$A237)*('Export (QBO)'!$I$2:$I$2483))
)</f>
        <v>0</v>
      </c>
      <c r="W237" s="30" cm="1">
        <f t="array" ref="W237">(
SUM(('Export (QBO)'!$G$2:$G$2483&gt;=Budget!W$1)*('Export (QBO)'!$G$2:$G$2483&lt;=((EOMONTH(Budget!W$1,0))))*('Export (QBO)'!$J$2:$J$2483=$A237)*('Export (QBO)'!$I$2:$I$2483))
)</f>
        <v>0</v>
      </c>
      <c r="X237" s="30" cm="1">
        <f t="array" ref="X237">(
SUM(('Export (QBO)'!$G$2:$G$2483&gt;=Budget!X$1)*('Export (QBO)'!$G$2:$G$2483&lt;=((EOMONTH(Budget!X$1,0))))*('Export (QBO)'!$J$2:$J$2483=$A237)*('Export (QBO)'!$I$2:$I$2483))
)</f>
        <v>0</v>
      </c>
      <c r="Y237" s="30" cm="1">
        <f t="array" ref="Y237">(
SUM(('Export (QBO)'!$G$2:$G$2483&gt;=Budget!Y$1)*('Export (QBO)'!$G$2:$G$2483&lt;=((EOMONTH(Budget!Y$1,0))))*('Export (QBO)'!$J$2:$J$2483=$A237)*('Export (QBO)'!$I$2:$I$2483))
)</f>
        <v>0</v>
      </c>
      <c r="Z237" s="30" cm="1">
        <f t="array" ref="Z237">(
SUM(('Export (QBO)'!$G$2:$G$2483&gt;=Budget!Z$1)*('Export (QBO)'!$G$2:$G$2483&lt;=((EOMONTH(Budget!Z$1,0))))*('Export (QBO)'!$J$2:$J$2483=$A237)*('Export (QBO)'!$I$2:$I$2483))
)</f>
        <v>0</v>
      </c>
      <c r="AA237" s="30" cm="1">
        <f t="array" ref="AA237">(
SUM(('Export (QBO)'!$G$2:$G$2483&gt;=Budget!AA$1)*('Export (QBO)'!$G$2:$G$2483&lt;=((EOMONTH(Budget!AA$1,0))))*('Export (QBO)'!$J$2:$J$2483=$A237)*('Export (QBO)'!$I$2:$I$2483))
)</f>
        <v>0</v>
      </c>
      <c r="AB237" s="30" cm="1">
        <f t="array" ref="AB237">(
SUM(('Export (QBO)'!$G$2:$G$2483&gt;=Budget!AB$1)*('Export (QBO)'!$G$2:$G$2483&lt;=((EOMONTH(Budget!AB$1,0))))*('Export (QBO)'!$J$2:$J$2483=$A237)*('Export (QBO)'!$I$2:$I$2483))
)</f>
        <v>0</v>
      </c>
      <c r="AC237" s="31">
        <f t="shared" si="52"/>
        <v>0</v>
      </c>
    </row>
    <row r="238" spans="1:29">
      <c r="A238" s="54" t="s">
        <v>345</v>
      </c>
      <c r="B238" s="3" t="str">
        <f>IFERROR((VLOOKUP(A238,'GL Review'!E:G,3,FALSE)),"")</f>
        <v/>
      </c>
      <c r="D238" s="30" cm="1">
        <f t="array" ref="D238">(
SUM(('Export (QBO)'!$G$2:$G$2483&gt;=Budget!D$1)*('Export (QBO)'!$G$2:$G$2483&lt;=((EOMONTH(Budget!D$1,0))))*('Export (QBO)'!$J$2:$J$2483=$A238)*('Export (QBO)'!$I$2:$I$2483))
)</f>
        <v>0</v>
      </c>
      <c r="E238" s="30" cm="1">
        <f t="array" ref="E238">(
SUM(('Export (QBO)'!$G$2:$G$2483&gt;=Budget!E$1)*('Export (QBO)'!$G$2:$G$2483&lt;=((EOMONTH(Budget!E$1,0))))*('Export (QBO)'!$J$2:$J$2483=$A238)*('Export (QBO)'!$I$2:$I$2483))
)</f>
        <v>0</v>
      </c>
      <c r="F238" s="30" cm="1">
        <f t="array" ref="F238">(
SUM(('Export (QBO)'!$G$2:$G$2483&gt;=Budget!F$1)*('Export (QBO)'!$G$2:$G$2483&lt;=((EOMONTH(Budget!F$1,0))))*('Export (QBO)'!$J$2:$J$2483=$A238)*('Export (QBO)'!$I$2:$I$2483))
)</f>
        <v>0</v>
      </c>
      <c r="G238" s="30" cm="1">
        <f t="array" ref="G238">(
SUM(('Export (QBO)'!$G$2:$G$2483&gt;=Budget!G$1)*('Export (QBO)'!$G$2:$G$2483&lt;=((EOMONTH(Budget!G$1,0))))*('Export (QBO)'!$J$2:$J$2483=$A238)*('Export (QBO)'!$I$2:$I$2483))
)</f>
        <v>0</v>
      </c>
      <c r="H238" s="30" cm="1">
        <f t="array" ref="H238">(
SUM(('Export (QBO)'!$G$2:$G$2483&gt;=Budget!H$1)*('Export (QBO)'!$G$2:$G$2483&lt;=((EOMONTH(Budget!H$1,0))))*('Export (QBO)'!$J$2:$J$2483=$A238)*('Export (QBO)'!$I$2:$I$2483))
)</f>
        <v>0</v>
      </c>
      <c r="I238" s="30" cm="1">
        <f t="array" ref="I238">(
SUM(('Export (QBO)'!$G$2:$G$2483&gt;=Budget!I$1)*('Export (QBO)'!$G$2:$G$2483&lt;=((EOMONTH(Budget!I$1,0))))*('Export (QBO)'!$J$2:$J$2483=$A238)*('Export (QBO)'!$I$2:$I$2483))
)</f>
        <v>0</v>
      </c>
      <c r="J238" s="30" cm="1">
        <f t="array" ref="J238">(
SUM(('Export (QBO)'!$G$2:$G$2483&gt;=Budget!J$1)*('Export (QBO)'!$G$2:$G$2483&lt;=((EOMONTH(Budget!J$1,0))))*('Export (QBO)'!$J$2:$J$2483=$A238)*('Export (QBO)'!$I$2:$I$2483))
)</f>
        <v>0</v>
      </c>
      <c r="K238" s="30" cm="1">
        <f t="array" ref="K238">(
SUM(('Export (QBO)'!$G$2:$G$2483&gt;=Budget!K$1)*('Export (QBO)'!$G$2:$G$2483&lt;=((EOMONTH(Budget!K$1,0))))*('Export (QBO)'!$J$2:$J$2483=$A238)*('Export (QBO)'!$I$2:$I$2483))
)</f>
        <v>0</v>
      </c>
      <c r="L238" s="30" cm="1">
        <f t="array" ref="L238">(
SUM(('Export (QBO)'!$G$2:$G$2483&gt;=Budget!L$1)*('Export (QBO)'!$G$2:$G$2483&lt;=((EOMONTH(Budget!L$1,0))))*('Export (QBO)'!$J$2:$J$2483=$A238)*('Export (QBO)'!$I$2:$I$2483))
)</f>
        <v>0</v>
      </c>
      <c r="M238" s="30" cm="1">
        <f t="array" ref="M238">(
SUM(('Export (QBO)'!$G$2:$G$2483&gt;=Budget!M$1)*('Export (QBO)'!$G$2:$G$2483&lt;=((EOMONTH(Budget!M$1,0))))*('Export (QBO)'!$J$2:$J$2483=$A238)*('Export (QBO)'!$I$2:$I$2483))
)</f>
        <v>0</v>
      </c>
      <c r="N238" s="30" cm="1">
        <f t="array" ref="N238">(
SUM(('Export (QBO)'!$G$2:$G$2483&gt;=Budget!N$1)*('Export (QBO)'!$G$2:$G$2483&lt;=((EOMONTH(Budget!N$1,0))))*('Export (QBO)'!$J$2:$J$2483=$A238)*('Export (QBO)'!$I$2:$I$2483))
)</f>
        <v>0</v>
      </c>
      <c r="O238" s="30" cm="1">
        <f t="array" ref="O238">(
SUM(('Export (QBO)'!$G$2:$G$2483&gt;=Budget!O$1)*('Export (QBO)'!$G$2:$G$2483&lt;=((EOMONTH(Budget!O$1,0))))*('Export (QBO)'!$J$2:$J$2483=$A238)*('Export (QBO)'!$I$2:$I$2483))
)</f>
        <v>0</v>
      </c>
      <c r="P238" s="31">
        <f t="shared" si="51"/>
        <v>0</v>
      </c>
      <c r="Q238" s="30" cm="1">
        <f t="array" ref="Q238">(
SUM(('Export (QBO)'!$G$2:$G$2483&gt;=Budget!Q$1)*('Export (QBO)'!$G$2:$G$2483&lt;=((EOMONTH(Budget!Q$1,0))))*('Export (QBO)'!$J$2:$J$2483=$A238)*('Export (QBO)'!$I$2:$I$2483))
)</f>
        <v>0</v>
      </c>
      <c r="R238" s="30" cm="1">
        <f t="array" ref="R238">(
SUM(('Export (QBO)'!$G$2:$G$2483&gt;=Budget!R$1)*('Export (QBO)'!$G$2:$G$2483&lt;=((EOMONTH(Budget!R$1,0))))*('Export (QBO)'!$J$2:$J$2483=$A238)*('Export (QBO)'!$I$2:$I$2483))
)</f>
        <v>0</v>
      </c>
      <c r="S238" s="30" cm="1">
        <f t="array" ref="S238">(
SUM(('Export (QBO)'!$G$2:$G$2483&gt;=Budget!S$1)*('Export (QBO)'!$G$2:$G$2483&lt;=((EOMONTH(Budget!S$1,0))))*('Export (QBO)'!$J$2:$J$2483=$A238)*('Export (QBO)'!$I$2:$I$2483))
)</f>
        <v>0</v>
      </c>
      <c r="T238" s="30" cm="1">
        <f t="array" ref="T238">(
SUM(('Export (QBO)'!$G$2:$G$2483&gt;=Budget!T$1)*('Export (QBO)'!$G$2:$G$2483&lt;=((EOMONTH(Budget!T$1,0))))*('Export (QBO)'!$J$2:$J$2483=$A238)*('Export (QBO)'!$I$2:$I$2483))
)</f>
        <v>3634.6300000000006</v>
      </c>
      <c r="U238" s="30" cm="1">
        <f t="array" ref="U238">(
SUM(('Export (QBO)'!$G$2:$G$2483&gt;=Budget!U$1)*('Export (QBO)'!$G$2:$G$2483&lt;=((EOMONTH(Budget!U$1,0))))*('Export (QBO)'!$J$2:$J$2483=$A238)*('Export (QBO)'!$I$2:$I$2483))
)</f>
        <v>0</v>
      </c>
      <c r="V238" s="30" cm="1">
        <f t="array" ref="V238">(
SUM(('Export (QBO)'!$G$2:$G$2483&gt;=Budget!V$1)*('Export (QBO)'!$G$2:$G$2483&lt;=((EOMONTH(Budget!V$1,0))))*('Export (QBO)'!$J$2:$J$2483=$A238)*('Export (QBO)'!$I$2:$I$2483))
)</f>
        <v>0</v>
      </c>
      <c r="W238" s="30" cm="1">
        <f t="array" ref="W238">(
SUM(('Export (QBO)'!$G$2:$G$2483&gt;=Budget!W$1)*('Export (QBO)'!$G$2:$G$2483&lt;=((EOMONTH(Budget!W$1,0))))*('Export (QBO)'!$J$2:$J$2483=$A238)*('Export (QBO)'!$I$2:$I$2483))
)</f>
        <v>0</v>
      </c>
      <c r="X238" s="30" cm="1">
        <f t="array" ref="X238">(
SUM(('Export (QBO)'!$G$2:$G$2483&gt;=Budget!X$1)*('Export (QBO)'!$G$2:$G$2483&lt;=((EOMONTH(Budget!X$1,0))))*('Export (QBO)'!$J$2:$J$2483=$A238)*('Export (QBO)'!$I$2:$I$2483))
)</f>
        <v>0</v>
      </c>
      <c r="Y238" s="30" cm="1">
        <f t="array" ref="Y238">(
SUM(('Export (QBO)'!$G$2:$G$2483&gt;=Budget!Y$1)*('Export (QBO)'!$G$2:$G$2483&lt;=((EOMONTH(Budget!Y$1,0))))*('Export (QBO)'!$J$2:$J$2483=$A238)*('Export (QBO)'!$I$2:$I$2483))
)</f>
        <v>0</v>
      </c>
      <c r="Z238" s="30" cm="1">
        <f t="array" ref="Z238">(
SUM(('Export (QBO)'!$G$2:$G$2483&gt;=Budget!Z$1)*('Export (QBO)'!$G$2:$G$2483&lt;=((EOMONTH(Budget!Z$1,0))))*('Export (QBO)'!$J$2:$J$2483=$A238)*('Export (QBO)'!$I$2:$I$2483))
)</f>
        <v>0</v>
      </c>
      <c r="AA238" s="30" cm="1">
        <f t="array" ref="AA238">(
SUM(('Export (QBO)'!$G$2:$G$2483&gt;=Budget!AA$1)*('Export (QBO)'!$G$2:$G$2483&lt;=((EOMONTH(Budget!AA$1,0))))*('Export (QBO)'!$J$2:$J$2483=$A238)*('Export (QBO)'!$I$2:$I$2483))
)</f>
        <v>0</v>
      </c>
      <c r="AB238" s="30" cm="1">
        <f t="array" ref="AB238">(
SUM(('Export (QBO)'!$G$2:$G$2483&gt;=Budget!AB$1)*('Export (QBO)'!$G$2:$G$2483&lt;=((EOMONTH(Budget!AB$1,0))))*('Export (QBO)'!$J$2:$J$2483=$A238)*('Export (QBO)'!$I$2:$I$2483))
)</f>
        <v>0</v>
      </c>
      <c r="AC238" s="31">
        <f t="shared" si="52"/>
        <v>3634.6300000000006</v>
      </c>
    </row>
    <row r="239" spans="1:29">
      <c r="A239" s="54" t="s">
        <v>352</v>
      </c>
      <c r="B239" s="3" t="str">
        <f>IFERROR((VLOOKUP(A239,'GL Review'!E:G,3,FALSE)),"")</f>
        <v/>
      </c>
      <c r="D239" s="30" cm="1">
        <f t="array" ref="D239">(
SUM(('Export (QBO)'!$G$2:$G$2483&gt;=Budget!D$1)*('Export (QBO)'!$G$2:$G$2483&lt;=((EOMONTH(Budget!D$1,0))))*('Export (QBO)'!$J$2:$J$2483=$A239)*('Export (QBO)'!$I$2:$I$2483))
)</f>
        <v>0</v>
      </c>
      <c r="E239" s="30" cm="1">
        <f t="array" ref="E239">(
SUM(('Export (QBO)'!$G$2:$G$2483&gt;=Budget!E$1)*('Export (QBO)'!$G$2:$G$2483&lt;=((EOMONTH(Budget!E$1,0))))*('Export (QBO)'!$J$2:$J$2483=$A239)*('Export (QBO)'!$I$2:$I$2483))
)</f>
        <v>0</v>
      </c>
      <c r="F239" s="30" cm="1">
        <f t="array" ref="F239">(
SUM(('Export (QBO)'!$G$2:$G$2483&gt;=Budget!F$1)*('Export (QBO)'!$G$2:$G$2483&lt;=((EOMONTH(Budget!F$1,0))))*('Export (QBO)'!$J$2:$J$2483=$A239)*('Export (QBO)'!$I$2:$I$2483))
)</f>
        <v>0</v>
      </c>
      <c r="G239" s="30" cm="1">
        <f t="array" ref="G239">(
SUM(('Export (QBO)'!$G$2:$G$2483&gt;=Budget!G$1)*('Export (QBO)'!$G$2:$G$2483&lt;=((EOMONTH(Budget!G$1,0))))*('Export (QBO)'!$J$2:$J$2483=$A239)*('Export (QBO)'!$I$2:$I$2483))
)</f>
        <v>0</v>
      </c>
      <c r="H239" s="30" cm="1">
        <f t="array" ref="H239">(
SUM(('Export (QBO)'!$G$2:$G$2483&gt;=Budget!H$1)*('Export (QBO)'!$G$2:$G$2483&lt;=((EOMONTH(Budget!H$1,0))))*('Export (QBO)'!$J$2:$J$2483=$A239)*('Export (QBO)'!$I$2:$I$2483))
)</f>
        <v>0</v>
      </c>
      <c r="I239" s="30" cm="1">
        <f t="array" ref="I239">(
SUM(('Export (QBO)'!$G$2:$G$2483&gt;=Budget!I$1)*('Export (QBO)'!$G$2:$G$2483&lt;=((EOMONTH(Budget!I$1,0))))*('Export (QBO)'!$J$2:$J$2483=$A239)*('Export (QBO)'!$I$2:$I$2483))
)</f>
        <v>0</v>
      </c>
      <c r="J239" s="30" cm="1">
        <f t="array" ref="J239">(
SUM(('Export (QBO)'!$G$2:$G$2483&gt;=Budget!J$1)*('Export (QBO)'!$G$2:$G$2483&lt;=((EOMONTH(Budget!J$1,0))))*('Export (QBO)'!$J$2:$J$2483=$A239)*('Export (QBO)'!$I$2:$I$2483))
)</f>
        <v>0</v>
      </c>
      <c r="K239" s="30" cm="1">
        <f t="array" ref="K239">(
SUM(('Export (QBO)'!$G$2:$G$2483&gt;=Budget!K$1)*('Export (QBO)'!$G$2:$G$2483&lt;=((EOMONTH(Budget!K$1,0))))*('Export (QBO)'!$J$2:$J$2483=$A239)*('Export (QBO)'!$I$2:$I$2483))
)</f>
        <v>0</v>
      </c>
      <c r="L239" s="30" cm="1">
        <f t="array" ref="L239">(
SUM(('Export (QBO)'!$G$2:$G$2483&gt;=Budget!L$1)*('Export (QBO)'!$G$2:$G$2483&lt;=((EOMONTH(Budget!L$1,0))))*('Export (QBO)'!$J$2:$J$2483=$A239)*('Export (QBO)'!$I$2:$I$2483))
)</f>
        <v>0</v>
      </c>
      <c r="M239" s="30" cm="1">
        <f t="array" ref="M239">(
SUM(('Export (QBO)'!$G$2:$G$2483&gt;=Budget!M$1)*('Export (QBO)'!$G$2:$G$2483&lt;=((EOMONTH(Budget!M$1,0))))*('Export (QBO)'!$J$2:$J$2483=$A239)*('Export (QBO)'!$I$2:$I$2483))
)</f>
        <v>0</v>
      </c>
      <c r="N239" s="30" cm="1">
        <f t="array" ref="N239">(
SUM(('Export (QBO)'!$G$2:$G$2483&gt;=Budget!N$1)*('Export (QBO)'!$G$2:$G$2483&lt;=((EOMONTH(Budget!N$1,0))))*('Export (QBO)'!$J$2:$J$2483=$A239)*('Export (QBO)'!$I$2:$I$2483))
)</f>
        <v>0</v>
      </c>
      <c r="O239" s="30" cm="1">
        <f t="array" ref="O239">(
SUM(('Export (QBO)'!$G$2:$G$2483&gt;=Budget!O$1)*('Export (QBO)'!$G$2:$G$2483&lt;=((EOMONTH(Budget!O$1,0))))*('Export (QBO)'!$J$2:$J$2483=$A239)*('Export (QBO)'!$I$2:$I$2483))
)</f>
        <v>0</v>
      </c>
      <c r="P239" s="31">
        <f t="shared" si="51"/>
        <v>0</v>
      </c>
      <c r="Q239" s="30" cm="1">
        <f t="array" ref="Q239">(
SUM(('Export (QBO)'!$G$2:$G$2483&gt;=Budget!Q$1)*('Export (QBO)'!$G$2:$G$2483&lt;=((EOMONTH(Budget!Q$1,0))))*('Export (QBO)'!$J$2:$J$2483=$A239)*('Export (QBO)'!$I$2:$I$2483))
)</f>
        <v>0</v>
      </c>
      <c r="R239" s="30" cm="1">
        <f t="array" ref="R239">(
SUM(('Export (QBO)'!$G$2:$G$2483&gt;=Budget!R$1)*('Export (QBO)'!$G$2:$G$2483&lt;=((EOMONTH(Budget!R$1,0))))*('Export (QBO)'!$J$2:$J$2483=$A239)*('Export (QBO)'!$I$2:$I$2483))
)</f>
        <v>0</v>
      </c>
      <c r="S239" s="30" cm="1">
        <f t="array" ref="S239">(
SUM(('Export (QBO)'!$G$2:$G$2483&gt;=Budget!S$1)*('Export (QBO)'!$G$2:$G$2483&lt;=((EOMONTH(Budget!S$1,0))))*('Export (QBO)'!$J$2:$J$2483=$A239)*('Export (QBO)'!$I$2:$I$2483))
)</f>
        <v>0</v>
      </c>
      <c r="T239" s="30" cm="1">
        <f t="array" ref="T239">(
SUM(('Export (QBO)'!$G$2:$G$2483&gt;=Budget!T$1)*('Export (QBO)'!$G$2:$G$2483&lt;=((EOMONTH(Budget!T$1,0))))*('Export (QBO)'!$J$2:$J$2483=$A239)*('Export (QBO)'!$I$2:$I$2483))
)</f>
        <v>0</v>
      </c>
      <c r="U239" s="30" cm="1">
        <f t="array" ref="U239">(
SUM(('Export (QBO)'!$G$2:$G$2483&gt;=Budget!U$1)*('Export (QBO)'!$G$2:$G$2483&lt;=((EOMONTH(Budget!U$1,0))))*('Export (QBO)'!$J$2:$J$2483=$A239)*('Export (QBO)'!$I$2:$I$2483))
)</f>
        <v>0</v>
      </c>
      <c r="V239" s="30" cm="1">
        <f t="array" ref="V239">(
SUM(('Export (QBO)'!$G$2:$G$2483&gt;=Budget!V$1)*('Export (QBO)'!$G$2:$G$2483&lt;=((EOMONTH(Budget!V$1,0))))*('Export (QBO)'!$J$2:$J$2483=$A239)*('Export (QBO)'!$I$2:$I$2483))
)</f>
        <v>0</v>
      </c>
      <c r="W239" s="30" cm="1">
        <f t="array" ref="W239">(
SUM(('Export (QBO)'!$G$2:$G$2483&gt;=Budget!W$1)*('Export (QBO)'!$G$2:$G$2483&lt;=((EOMONTH(Budget!W$1,0))))*('Export (QBO)'!$J$2:$J$2483=$A239)*('Export (QBO)'!$I$2:$I$2483))
)</f>
        <v>0</v>
      </c>
      <c r="X239" s="30" cm="1">
        <f t="array" ref="X239">(
SUM(('Export (QBO)'!$G$2:$G$2483&gt;=Budget!X$1)*('Export (QBO)'!$G$2:$G$2483&lt;=((EOMONTH(Budget!X$1,0))))*('Export (QBO)'!$J$2:$J$2483=$A239)*('Export (QBO)'!$I$2:$I$2483))
)</f>
        <v>0</v>
      </c>
      <c r="Y239" s="30" cm="1">
        <f t="array" ref="Y239">(
SUM(('Export (QBO)'!$G$2:$G$2483&gt;=Budget!Y$1)*('Export (QBO)'!$G$2:$G$2483&lt;=((EOMONTH(Budget!Y$1,0))))*('Export (QBO)'!$J$2:$J$2483=$A239)*('Export (QBO)'!$I$2:$I$2483))
)</f>
        <v>0</v>
      </c>
      <c r="Z239" s="30" cm="1">
        <f t="array" ref="Z239">(
SUM(('Export (QBO)'!$G$2:$G$2483&gt;=Budget!Z$1)*('Export (QBO)'!$G$2:$G$2483&lt;=((EOMONTH(Budget!Z$1,0))))*('Export (QBO)'!$J$2:$J$2483=$A239)*('Export (QBO)'!$I$2:$I$2483))
)</f>
        <v>0</v>
      </c>
      <c r="AA239" s="30" cm="1">
        <f t="array" ref="AA239">(
SUM(('Export (QBO)'!$G$2:$G$2483&gt;=Budget!AA$1)*('Export (QBO)'!$G$2:$G$2483&lt;=((EOMONTH(Budget!AA$1,0))))*('Export (QBO)'!$J$2:$J$2483=$A239)*('Export (QBO)'!$I$2:$I$2483))
)</f>
        <v>0</v>
      </c>
      <c r="AB239" s="30" cm="1">
        <f t="array" ref="AB239">(
SUM(('Export (QBO)'!$G$2:$G$2483&gt;=Budget!AB$1)*('Export (QBO)'!$G$2:$G$2483&lt;=((EOMONTH(Budget!AB$1,0))))*('Export (QBO)'!$J$2:$J$2483=$A239)*('Export (QBO)'!$I$2:$I$2483))
)</f>
        <v>0</v>
      </c>
      <c r="AC239" s="31">
        <f t="shared" si="52"/>
        <v>0</v>
      </c>
    </row>
    <row r="240" spans="1:29">
      <c r="A240" s="54" t="s">
        <v>240</v>
      </c>
      <c r="B240" s="3" t="str">
        <f>IFERROR((VLOOKUP(A240,'GL Review'!E:G,3,FALSE)),"")</f>
        <v/>
      </c>
      <c r="D240" s="30" cm="1">
        <f t="array" ref="D240">(
SUM(('Export (QBO)'!$G$2:$G$2483&gt;=Budget!D$1)*('Export (QBO)'!$G$2:$G$2483&lt;=((EOMONTH(Budget!D$1,0))))*('Export (QBO)'!$J$2:$J$2483=$A240)*('Export (QBO)'!$I$2:$I$2483))
)</f>
        <v>0</v>
      </c>
      <c r="E240" s="30" cm="1">
        <f t="array" ref="E240">(
SUM(('Export (QBO)'!$G$2:$G$2483&gt;=Budget!E$1)*('Export (QBO)'!$G$2:$G$2483&lt;=((EOMONTH(Budget!E$1,0))))*('Export (QBO)'!$J$2:$J$2483=$A240)*('Export (QBO)'!$I$2:$I$2483))
)</f>
        <v>0</v>
      </c>
      <c r="F240" s="30" cm="1">
        <f t="array" ref="F240">(
SUM(('Export (QBO)'!$G$2:$G$2483&gt;=Budget!F$1)*('Export (QBO)'!$G$2:$G$2483&lt;=((EOMONTH(Budget!F$1,0))))*('Export (QBO)'!$J$2:$J$2483=$A240)*('Export (QBO)'!$I$2:$I$2483))
)</f>
        <v>0</v>
      </c>
      <c r="G240" s="30" cm="1">
        <f t="array" ref="G240">(
SUM(('Export (QBO)'!$G$2:$G$2483&gt;=Budget!G$1)*('Export (QBO)'!$G$2:$G$2483&lt;=((EOMONTH(Budget!G$1,0))))*('Export (QBO)'!$J$2:$J$2483=$A240)*('Export (QBO)'!$I$2:$I$2483))
)</f>
        <v>0</v>
      </c>
      <c r="H240" s="30" cm="1">
        <f t="array" ref="H240">(
SUM(('Export (QBO)'!$G$2:$G$2483&gt;=Budget!H$1)*('Export (QBO)'!$G$2:$G$2483&lt;=((EOMONTH(Budget!H$1,0))))*('Export (QBO)'!$J$2:$J$2483=$A240)*('Export (QBO)'!$I$2:$I$2483))
)</f>
        <v>0</v>
      </c>
      <c r="I240" s="30" cm="1">
        <f t="array" ref="I240">(
SUM(('Export (QBO)'!$G$2:$G$2483&gt;=Budget!I$1)*('Export (QBO)'!$G$2:$G$2483&lt;=((EOMONTH(Budget!I$1,0))))*('Export (QBO)'!$J$2:$J$2483=$A240)*('Export (QBO)'!$I$2:$I$2483))
)</f>
        <v>0</v>
      </c>
      <c r="J240" s="30" cm="1">
        <f t="array" ref="J240">(
SUM(('Export (QBO)'!$G$2:$G$2483&gt;=Budget!J$1)*('Export (QBO)'!$G$2:$G$2483&lt;=((EOMONTH(Budget!J$1,0))))*('Export (QBO)'!$J$2:$J$2483=$A240)*('Export (QBO)'!$I$2:$I$2483))
)</f>
        <v>0</v>
      </c>
      <c r="K240" s="30" cm="1">
        <f t="array" ref="K240">(
SUM(('Export (QBO)'!$G$2:$G$2483&gt;=Budget!K$1)*('Export (QBO)'!$G$2:$G$2483&lt;=((EOMONTH(Budget!K$1,0))))*('Export (QBO)'!$J$2:$J$2483=$A240)*('Export (QBO)'!$I$2:$I$2483))
)</f>
        <v>0</v>
      </c>
      <c r="L240" s="30" cm="1">
        <f t="array" ref="L240">(
SUM(('Export (QBO)'!$G$2:$G$2483&gt;=Budget!L$1)*('Export (QBO)'!$G$2:$G$2483&lt;=((EOMONTH(Budget!L$1,0))))*('Export (QBO)'!$J$2:$J$2483=$A240)*('Export (QBO)'!$I$2:$I$2483))
)</f>
        <v>0</v>
      </c>
      <c r="M240" s="30" cm="1">
        <f t="array" ref="M240">(
SUM(('Export (QBO)'!$G$2:$G$2483&gt;=Budget!M$1)*('Export (QBO)'!$G$2:$G$2483&lt;=((EOMONTH(Budget!M$1,0))))*('Export (QBO)'!$J$2:$J$2483=$A240)*('Export (QBO)'!$I$2:$I$2483))
)</f>
        <v>0</v>
      </c>
      <c r="N240" s="30" cm="1">
        <f t="array" ref="N240">(
SUM(('Export (QBO)'!$G$2:$G$2483&gt;=Budget!N$1)*('Export (QBO)'!$G$2:$G$2483&lt;=((EOMONTH(Budget!N$1,0))))*('Export (QBO)'!$J$2:$J$2483=$A240)*('Export (QBO)'!$I$2:$I$2483))
)</f>
        <v>0</v>
      </c>
      <c r="O240" s="30" cm="1">
        <f t="array" ref="O240">(
SUM(('Export (QBO)'!$G$2:$G$2483&gt;=Budget!O$1)*('Export (QBO)'!$G$2:$G$2483&lt;=((EOMONTH(Budget!O$1,0))))*('Export (QBO)'!$J$2:$J$2483=$A240)*('Export (QBO)'!$I$2:$I$2483))
)</f>
        <v>0</v>
      </c>
      <c r="P240" s="31">
        <f t="shared" si="51"/>
        <v>0</v>
      </c>
      <c r="Q240" s="30" cm="1">
        <f t="array" ref="Q240">(
SUM(('Export (QBO)'!$G$2:$G$2483&gt;=Budget!Q$1)*('Export (QBO)'!$G$2:$G$2483&lt;=((EOMONTH(Budget!Q$1,0))))*('Export (QBO)'!$J$2:$J$2483=$A240)*('Export (QBO)'!$I$2:$I$2483))
)</f>
        <v>0</v>
      </c>
      <c r="R240" s="30" cm="1">
        <f t="array" ref="R240">(
SUM(('Export (QBO)'!$G$2:$G$2483&gt;=Budget!R$1)*('Export (QBO)'!$G$2:$G$2483&lt;=((EOMONTH(Budget!R$1,0))))*('Export (QBO)'!$J$2:$J$2483=$A240)*('Export (QBO)'!$I$2:$I$2483))
)</f>
        <v>0</v>
      </c>
      <c r="S240" s="30" cm="1">
        <f t="array" ref="S240">(
SUM(('Export (QBO)'!$G$2:$G$2483&gt;=Budget!S$1)*('Export (QBO)'!$G$2:$G$2483&lt;=((EOMONTH(Budget!S$1,0))))*('Export (QBO)'!$J$2:$J$2483=$A240)*('Export (QBO)'!$I$2:$I$2483))
)</f>
        <v>0</v>
      </c>
      <c r="T240" s="30" cm="1">
        <f t="array" ref="T240">(
SUM(('Export (QBO)'!$G$2:$G$2483&gt;=Budget!T$1)*('Export (QBO)'!$G$2:$G$2483&lt;=((EOMONTH(Budget!T$1,0))))*('Export (QBO)'!$J$2:$J$2483=$A240)*('Export (QBO)'!$I$2:$I$2483))
)</f>
        <v>0</v>
      </c>
      <c r="U240" s="30" cm="1">
        <f t="array" ref="U240">(
SUM(('Export (QBO)'!$G$2:$G$2483&gt;=Budget!U$1)*('Export (QBO)'!$G$2:$G$2483&lt;=((EOMONTH(Budget!U$1,0))))*('Export (QBO)'!$J$2:$J$2483=$A240)*('Export (QBO)'!$I$2:$I$2483))
)</f>
        <v>0</v>
      </c>
      <c r="V240" s="30" cm="1">
        <f t="array" ref="V240">(
SUM(('Export (QBO)'!$G$2:$G$2483&gt;=Budget!V$1)*('Export (QBO)'!$G$2:$G$2483&lt;=((EOMONTH(Budget!V$1,0))))*('Export (QBO)'!$J$2:$J$2483=$A240)*('Export (QBO)'!$I$2:$I$2483))
)</f>
        <v>0</v>
      </c>
      <c r="W240" s="30" cm="1">
        <f t="array" ref="W240">(
SUM(('Export (QBO)'!$G$2:$G$2483&gt;=Budget!W$1)*('Export (QBO)'!$G$2:$G$2483&lt;=((EOMONTH(Budget!W$1,0))))*('Export (QBO)'!$J$2:$J$2483=$A240)*('Export (QBO)'!$I$2:$I$2483))
)</f>
        <v>0</v>
      </c>
      <c r="X240" s="30" cm="1">
        <f t="array" ref="X240">(
SUM(('Export (QBO)'!$G$2:$G$2483&gt;=Budget!X$1)*('Export (QBO)'!$G$2:$G$2483&lt;=((EOMONTH(Budget!X$1,0))))*('Export (QBO)'!$J$2:$J$2483=$A240)*('Export (QBO)'!$I$2:$I$2483))
)</f>
        <v>0</v>
      </c>
      <c r="Y240" s="30" cm="1">
        <f t="array" ref="Y240">(
SUM(('Export (QBO)'!$G$2:$G$2483&gt;=Budget!Y$1)*('Export (QBO)'!$G$2:$G$2483&lt;=((EOMONTH(Budget!Y$1,0))))*('Export (QBO)'!$J$2:$J$2483=$A240)*('Export (QBO)'!$I$2:$I$2483))
)</f>
        <v>0</v>
      </c>
      <c r="Z240" s="30" cm="1">
        <f t="array" ref="Z240">(
SUM(('Export (QBO)'!$G$2:$G$2483&gt;=Budget!Z$1)*('Export (QBO)'!$G$2:$G$2483&lt;=((EOMONTH(Budget!Z$1,0))))*('Export (QBO)'!$J$2:$J$2483=$A240)*('Export (QBO)'!$I$2:$I$2483))
)</f>
        <v>0</v>
      </c>
      <c r="AA240" s="30" cm="1">
        <f t="array" ref="AA240">(
SUM(('Export (QBO)'!$G$2:$G$2483&gt;=Budget!AA$1)*('Export (QBO)'!$G$2:$G$2483&lt;=((EOMONTH(Budget!AA$1,0))))*('Export (QBO)'!$J$2:$J$2483=$A240)*('Export (QBO)'!$I$2:$I$2483))
)</f>
        <v>0</v>
      </c>
      <c r="AB240" s="30" cm="1">
        <f t="array" ref="AB240">(
SUM(('Export (QBO)'!$G$2:$G$2483&gt;=Budget!AB$1)*('Export (QBO)'!$G$2:$G$2483&lt;=((EOMONTH(Budget!AB$1,0))))*('Export (QBO)'!$J$2:$J$2483=$A240)*('Export (QBO)'!$I$2:$I$2483))
)</f>
        <v>0</v>
      </c>
      <c r="AC240" s="31">
        <f t="shared" si="52"/>
        <v>0</v>
      </c>
    </row>
    <row r="241" spans="1:35">
      <c r="A241" s="54" t="s">
        <v>236</v>
      </c>
      <c r="B241" s="3" t="str">
        <f>IFERROR((VLOOKUP(A241,'GL Review'!E:G,3,FALSE)),"")</f>
        <v/>
      </c>
      <c r="D241" s="30" cm="1">
        <f t="array" ref="D241">(
SUM(('Export (QBO)'!$G$2:$G$2483&gt;=Budget!D$1)*('Export (QBO)'!$G$2:$G$2483&lt;=((EOMONTH(Budget!D$1,0))))*('Export (QBO)'!$J$2:$J$2483=$A241)*('Export (QBO)'!$I$2:$I$2483))
)</f>
        <v>0</v>
      </c>
      <c r="E241" s="30" cm="1">
        <f t="array" ref="E241">(
SUM(('Export (QBO)'!$G$2:$G$2483&gt;=Budget!E$1)*('Export (QBO)'!$G$2:$G$2483&lt;=((EOMONTH(Budget!E$1,0))))*('Export (QBO)'!$J$2:$J$2483=$A241)*('Export (QBO)'!$I$2:$I$2483))
)</f>
        <v>0</v>
      </c>
      <c r="F241" s="30" cm="1">
        <f t="array" ref="F241">(
SUM(('Export (QBO)'!$G$2:$G$2483&gt;=Budget!F$1)*('Export (QBO)'!$G$2:$G$2483&lt;=((EOMONTH(Budget!F$1,0))))*('Export (QBO)'!$J$2:$J$2483=$A241)*('Export (QBO)'!$I$2:$I$2483))
)</f>
        <v>0</v>
      </c>
      <c r="G241" s="30" cm="1">
        <f t="array" ref="G241">(
SUM(('Export (QBO)'!$G$2:$G$2483&gt;=Budget!G$1)*('Export (QBO)'!$G$2:$G$2483&lt;=((EOMONTH(Budget!G$1,0))))*('Export (QBO)'!$J$2:$J$2483=$A241)*('Export (QBO)'!$I$2:$I$2483))
)</f>
        <v>0</v>
      </c>
      <c r="H241" s="30" cm="1">
        <f t="array" ref="H241">(
SUM(('Export (QBO)'!$G$2:$G$2483&gt;=Budget!H$1)*('Export (QBO)'!$G$2:$G$2483&lt;=((EOMONTH(Budget!H$1,0))))*('Export (QBO)'!$J$2:$J$2483=$A241)*('Export (QBO)'!$I$2:$I$2483))
)</f>
        <v>0</v>
      </c>
      <c r="I241" s="30" cm="1">
        <f t="array" ref="I241">(
SUM(('Export (QBO)'!$G$2:$G$2483&gt;=Budget!I$1)*('Export (QBO)'!$G$2:$G$2483&lt;=((EOMONTH(Budget!I$1,0))))*('Export (QBO)'!$J$2:$J$2483=$A241)*('Export (QBO)'!$I$2:$I$2483))
)</f>
        <v>0</v>
      </c>
      <c r="J241" s="30" cm="1">
        <f t="array" ref="J241">(
SUM(('Export (QBO)'!$G$2:$G$2483&gt;=Budget!J$1)*('Export (QBO)'!$G$2:$G$2483&lt;=((EOMONTH(Budget!J$1,0))))*('Export (QBO)'!$J$2:$J$2483=$A241)*('Export (QBO)'!$I$2:$I$2483))
)</f>
        <v>0</v>
      </c>
      <c r="K241" s="30" cm="1">
        <f t="array" ref="K241">(
SUM(('Export (QBO)'!$G$2:$G$2483&gt;=Budget!K$1)*('Export (QBO)'!$G$2:$G$2483&lt;=((EOMONTH(Budget!K$1,0))))*('Export (QBO)'!$J$2:$J$2483=$A241)*('Export (QBO)'!$I$2:$I$2483))
)</f>
        <v>0</v>
      </c>
      <c r="L241" s="30" cm="1">
        <f t="array" ref="L241">(
SUM(('Export (QBO)'!$G$2:$G$2483&gt;=Budget!L$1)*('Export (QBO)'!$G$2:$G$2483&lt;=((EOMONTH(Budget!L$1,0))))*('Export (QBO)'!$J$2:$J$2483=$A241)*('Export (QBO)'!$I$2:$I$2483))
)</f>
        <v>0</v>
      </c>
      <c r="M241" s="30" cm="1">
        <f t="array" ref="M241">(
SUM(('Export (QBO)'!$G$2:$G$2483&gt;=Budget!M$1)*('Export (QBO)'!$G$2:$G$2483&lt;=((EOMONTH(Budget!M$1,0))))*('Export (QBO)'!$J$2:$J$2483=$A241)*('Export (QBO)'!$I$2:$I$2483))
)</f>
        <v>0</v>
      </c>
      <c r="N241" s="30" cm="1">
        <f t="array" ref="N241">(
SUM(('Export (QBO)'!$G$2:$G$2483&gt;=Budget!N$1)*('Export (QBO)'!$G$2:$G$2483&lt;=((EOMONTH(Budget!N$1,0))))*('Export (QBO)'!$J$2:$J$2483=$A241)*('Export (QBO)'!$I$2:$I$2483))
)</f>
        <v>0</v>
      </c>
      <c r="O241" s="30" cm="1">
        <f t="array" ref="O241">(
SUM(('Export (QBO)'!$G$2:$G$2483&gt;=Budget!O$1)*('Export (QBO)'!$G$2:$G$2483&lt;=((EOMONTH(Budget!O$1,0))))*('Export (QBO)'!$J$2:$J$2483=$A241)*('Export (QBO)'!$I$2:$I$2483))
)</f>
        <v>0</v>
      </c>
      <c r="P241" s="31">
        <f t="shared" si="51"/>
        <v>0</v>
      </c>
      <c r="Q241" s="30" cm="1">
        <f t="array" ref="Q241">(
SUM(('Export (QBO)'!$G$2:$G$2483&gt;=Budget!Q$1)*('Export (QBO)'!$G$2:$G$2483&lt;=((EOMONTH(Budget!Q$1,0))))*('Export (QBO)'!$J$2:$J$2483=$A241)*('Export (QBO)'!$I$2:$I$2483))
)</f>
        <v>0</v>
      </c>
      <c r="R241" s="30" cm="1">
        <f t="array" ref="R241">(
SUM(('Export (QBO)'!$G$2:$G$2483&gt;=Budget!R$1)*('Export (QBO)'!$G$2:$G$2483&lt;=((EOMONTH(Budget!R$1,0))))*('Export (QBO)'!$J$2:$J$2483=$A241)*('Export (QBO)'!$I$2:$I$2483))
)</f>
        <v>0</v>
      </c>
      <c r="S241" s="30" cm="1">
        <f t="array" ref="S241">(
SUM(('Export (QBO)'!$G$2:$G$2483&gt;=Budget!S$1)*('Export (QBO)'!$G$2:$G$2483&lt;=((EOMONTH(Budget!S$1,0))))*('Export (QBO)'!$J$2:$J$2483=$A241)*('Export (QBO)'!$I$2:$I$2483))
)</f>
        <v>0</v>
      </c>
      <c r="T241" s="30" cm="1">
        <f t="array" ref="T241">(
SUM(('Export (QBO)'!$G$2:$G$2483&gt;=Budget!T$1)*('Export (QBO)'!$G$2:$G$2483&lt;=((EOMONTH(Budget!T$1,0))))*('Export (QBO)'!$J$2:$J$2483=$A241)*('Export (QBO)'!$I$2:$I$2483))
)</f>
        <v>0</v>
      </c>
      <c r="U241" s="30" cm="1">
        <f t="array" ref="U241">(
SUM(('Export (QBO)'!$G$2:$G$2483&gt;=Budget!U$1)*('Export (QBO)'!$G$2:$G$2483&lt;=((EOMONTH(Budget!U$1,0))))*('Export (QBO)'!$J$2:$J$2483=$A241)*('Export (QBO)'!$I$2:$I$2483))
)</f>
        <v>0</v>
      </c>
      <c r="V241" s="30" cm="1">
        <f t="array" ref="V241">(
SUM(('Export (QBO)'!$G$2:$G$2483&gt;=Budget!V$1)*('Export (QBO)'!$G$2:$G$2483&lt;=((EOMONTH(Budget!V$1,0))))*('Export (QBO)'!$J$2:$J$2483=$A241)*('Export (QBO)'!$I$2:$I$2483))
)</f>
        <v>0</v>
      </c>
      <c r="W241" s="30" cm="1">
        <f t="array" ref="W241">(
SUM(('Export (QBO)'!$G$2:$G$2483&gt;=Budget!W$1)*('Export (QBO)'!$G$2:$G$2483&lt;=((EOMONTH(Budget!W$1,0))))*('Export (QBO)'!$J$2:$J$2483=$A241)*('Export (QBO)'!$I$2:$I$2483))
)</f>
        <v>0</v>
      </c>
      <c r="X241" s="30" cm="1">
        <f t="array" ref="X241">(
SUM(('Export (QBO)'!$G$2:$G$2483&gt;=Budget!X$1)*('Export (QBO)'!$G$2:$G$2483&lt;=((EOMONTH(Budget!X$1,0))))*('Export (QBO)'!$J$2:$J$2483=$A241)*('Export (QBO)'!$I$2:$I$2483))
)</f>
        <v>0</v>
      </c>
      <c r="Y241" s="30" cm="1">
        <f t="array" ref="Y241">(
SUM(('Export (QBO)'!$G$2:$G$2483&gt;=Budget!Y$1)*('Export (QBO)'!$G$2:$G$2483&lt;=((EOMONTH(Budget!Y$1,0))))*('Export (QBO)'!$J$2:$J$2483=$A241)*('Export (QBO)'!$I$2:$I$2483))
)</f>
        <v>0</v>
      </c>
      <c r="Z241" s="30" cm="1">
        <f t="array" ref="Z241">(
SUM(('Export (QBO)'!$G$2:$G$2483&gt;=Budget!Z$1)*('Export (QBO)'!$G$2:$G$2483&lt;=((EOMONTH(Budget!Z$1,0))))*('Export (QBO)'!$J$2:$J$2483=$A241)*('Export (QBO)'!$I$2:$I$2483))
)</f>
        <v>0</v>
      </c>
      <c r="AA241" s="30" cm="1">
        <f t="array" ref="AA241">(
SUM(('Export (QBO)'!$G$2:$G$2483&gt;=Budget!AA$1)*('Export (QBO)'!$G$2:$G$2483&lt;=((EOMONTH(Budget!AA$1,0))))*('Export (QBO)'!$J$2:$J$2483=$A241)*('Export (QBO)'!$I$2:$I$2483))
)</f>
        <v>0</v>
      </c>
      <c r="AB241" s="30" cm="1">
        <f t="array" ref="AB241">(
SUM(('Export (QBO)'!$G$2:$G$2483&gt;=Budget!AB$1)*('Export (QBO)'!$G$2:$G$2483&lt;=((EOMONTH(Budget!AB$1,0))))*('Export (QBO)'!$J$2:$J$2483=$A241)*('Export (QBO)'!$I$2:$I$2483))
)</f>
        <v>0</v>
      </c>
      <c r="AC241" s="31">
        <f t="shared" si="52"/>
        <v>0</v>
      </c>
    </row>
    <row r="242" spans="1:35">
      <c r="A242" s="54" t="s">
        <v>339</v>
      </c>
      <c r="B242" s="3" t="str">
        <f>IFERROR((VLOOKUP(A242,'GL Review'!E:G,3,FALSE)),"")</f>
        <v/>
      </c>
      <c r="D242" s="30" cm="1">
        <f t="array" ref="D242">(
SUM(('Export (QBO)'!$G$2:$G$2483&gt;=Budget!D$1)*('Export (QBO)'!$G$2:$G$2483&lt;=((EOMONTH(Budget!D$1,0))))*('Export (QBO)'!$J$2:$J$2483=$A242)*('Export (QBO)'!$I$2:$I$2483))
)</f>
        <v>0</v>
      </c>
      <c r="E242" s="30" cm="1">
        <f t="array" ref="E242">(
SUM(('Export (QBO)'!$G$2:$G$2483&gt;=Budget!E$1)*('Export (QBO)'!$G$2:$G$2483&lt;=((EOMONTH(Budget!E$1,0))))*('Export (QBO)'!$J$2:$J$2483=$A242)*('Export (QBO)'!$I$2:$I$2483))
)</f>
        <v>0</v>
      </c>
      <c r="F242" s="30" cm="1">
        <f t="array" ref="F242">(
SUM(('Export (QBO)'!$G$2:$G$2483&gt;=Budget!F$1)*('Export (QBO)'!$G$2:$G$2483&lt;=((EOMONTH(Budget!F$1,0))))*('Export (QBO)'!$J$2:$J$2483=$A242)*('Export (QBO)'!$I$2:$I$2483))
)</f>
        <v>0</v>
      </c>
      <c r="G242" s="30" cm="1">
        <f t="array" ref="G242">(
SUM(('Export (QBO)'!$G$2:$G$2483&gt;=Budget!G$1)*('Export (QBO)'!$G$2:$G$2483&lt;=((EOMONTH(Budget!G$1,0))))*('Export (QBO)'!$J$2:$J$2483=$A242)*('Export (QBO)'!$I$2:$I$2483))
)</f>
        <v>0</v>
      </c>
      <c r="H242" s="30" cm="1">
        <f t="array" ref="H242">(
SUM(('Export (QBO)'!$G$2:$G$2483&gt;=Budget!H$1)*('Export (QBO)'!$G$2:$G$2483&lt;=((EOMONTH(Budget!H$1,0))))*('Export (QBO)'!$J$2:$J$2483=$A242)*('Export (QBO)'!$I$2:$I$2483))
)</f>
        <v>0</v>
      </c>
      <c r="I242" s="30" cm="1">
        <f t="array" ref="I242">(
SUM(('Export (QBO)'!$G$2:$G$2483&gt;=Budget!I$1)*('Export (QBO)'!$G$2:$G$2483&lt;=((EOMONTH(Budget!I$1,0))))*('Export (QBO)'!$J$2:$J$2483=$A242)*('Export (QBO)'!$I$2:$I$2483))
)</f>
        <v>0</v>
      </c>
      <c r="J242" s="30" cm="1">
        <f t="array" ref="J242">(
SUM(('Export (QBO)'!$G$2:$G$2483&gt;=Budget!J$1)*('Export (QBO)'!$G$2:$G$2483&lt;=((EOMONTH(Budget!J$1,0))))*('Export (QBO)'!$J$2:$J$2483=$A242)*('Export (QBO)'!$I$2:$I$2483))
)</f>
        <v>0</v>
      </c>
      <c r="K242" s="30" cm="1">
        <f t="array" ref="K242">(
SUM(('Export (QBO)'!$G$2:$G$2483&gt;=Budget!K$1)*('Export (QBO)'!$G$2:$G$2483&lt;=((EOMONTH(Budget!K$1,0))))*('Export (QBO)'!$J$2:$J$2483=$A242)*('Export (QBO)'!$I$2:$I$2483))
)</f>
        <v>0</v>
      </c>
      <c r="L242" s="30" cm="1">
        <f t="array" ref="L242">(
SUM(('Export (QBO)'!$G$2:$G$2483&gt;=Budget!L$1)*('Export (QBO)'!$G$2:$G$2483&lt;=((EOMONTH(Budget!L$1,0))))*('Export (QBO)'!$J$2:$J$2483=$A242)*('Export (QBO)'!$I$2:$I$2483))
)</f>
        <v>0</v>
      </c>
      <c r="M242" s="30" cm="1">
        <f t="array" ref="M242">(
SUM(('Export (QBO)'!$G$2:$G$2483&gt;=Budget!M$1)*('Export (QBO)'!$G$2:$G$2483&lt;=((EOMONTH(Budget!M$1,0))))*('Export (QBO)'!$J$2:$J$2483=$A242)*('Export (QBO)'!$I$2:$I$2483))
)</f>
        <v>0</v>
      </c>
      <c r="N242" s="30" cm="1">
        <f t="array" ref="N242">(
SUM(('Export (QBO)'!$G$2:$G$2483&gt;=Budget!N$1)*('Export (QBO)'!$G$2:$G$2483&lt;=((EOMONTH(Budget!N$1,0))))*('Export (QBO)'!$J$2:$J$2483=$A242)*('Export (QBO)'!$I$2:$I$2483))
)</f>
        <v>0</v>
      </c>
      <c r="O242" s="30" cm="1">
        <f t="array" ref="O242">(
SUM(('Export (QBO)'!$G$2:$G$2483&gt;=Budget!O$1)*('Export (QBO)'!$G$2:$G$2483&lt;=((EOMONTH(Budget!O$1,0))))*('Export (QBO)'!$J$2:$J$2483=$A242)*('Export (QBO)'!$I$2:$I$2483))
)</f>
        <v>0</v>
      </c>
      <c r="P242" s="31">
        <f t="shared" si="51"/>
        <v>0</v>
      </c>
      <c r="Q242" s="30" cm="1">
        <f t="array" ref="Q242">(
SUM(('Export (QBO)'!$G$2:$G$2483&gt;=Budget!Q$1)*('Export (QBO)'!$G$2:$G$2483&lt;=((EOMONTH(Budget!Q$1,0))))*('Export (QBO)'!$J$2:$J$2483=$A242)*('Export (QBO)'!$I$2:$I$2483))
)</f>
        <v>0</v>
      </c>
      <c r="R242" s="30" cm="1">
        <f t="array" ref="R242">(
SUM(('Export (QBO)'!$G$2:$G$2483&gt;=Budget!R$1)*('Export (QBO)'!$G$2:$G$2483&lt;=((EOMONTH(Budget!R$1,0))))*('Export (QBO)'!$J$2:$J$2483=$A242)*('Export (QBO)'!$I$2:$I$2483))
)</f>
        <v>0</v>
      </c>
      <c r="S242" s="30" cm="1">
        <f t="array" ref="S242">(
SUM(('Export (QBO)'!$G$2:$G$2483&gt;=Budget!S$1)*('Export (QBO)'!$G$2:$G$2483&lt;=((EOMONTH(Budget!S$1,0))))*('Export (QBO)'!$J$2:$J$2483=$A242)*('Export (QBO)'!$I$2:$I$2483))
)</f>
        <v>0</v>
      </c>
      <c r="T242" s="30" cm="1">
        <f t="array" ref="T242">(
SUM(('Export (QBO)'!$G$2:$G$2483&gt;=Budget!T$1)*('Export (QBO)'!$G$2:$G$2483&lt;=((EOMONTH(Budget!T$1,0))))*('Export (QBO)'!$J$2:$J$2483=$A242)*('Export (QBO)'!$I$2:$I$2483))
)</f>
        <v>0</v>
      </c>
      <c r="U242" s="30" cm="1">
        <f t="array" ref="U242">(
SUM(('Export (QBO)'!$G$2:$G$2483&gt;=Budget!U$1)*('Export (QBO)'!$G$2:$G$2483&lt;=((EOMONTH(Budget!U$1,0))))*('Export (QBO)'!$J$2:$J$2483=$A242)*('Export (QBO)'!$I$2:$I$2483))
)</f>
        <v>0</v>
      </c>
      <c r="V242" s="30" cm="1">
        <f t="array" ref="V242">(
SUM(('Export (QBO)'!$G$2:$G$2483&gt;=Budget!V$1)*('Export (QBO)'!$G$2:$G$2483&lt;=((EOMONTH(Budget!V$1,0))))*('Export (QBO)'!$J$2:$J$2483=$A242)*('Export (QBO)'!$I$2:$I$2483))
)</f>
        <v>0</v>
      </c>
      <c r="W242" s="30" cm="1">
        <f t="array" ref="W242">(
SUM(('Export (QBO)'!$G$2:$G$2483&gt;=Budget!W$1)*('Export (QBO)'!$G$2:$G$2483&lt;=((EOMONTH(Budget!W$1,0))))*('Export (QBO)'!$J$2:$J$2483=$A242)*('Export (QBO)'!$I$2:$I$2483))
)</f>
        <v>0</v>
      </c>
      <c r="X242" s="30" cm="1">
        <f t="array" ref="X242">(
SUM(('Export (QBO)'!$G$2:$G$2483&gt;=Budget!X$1)*('Export (QBO)'!$G$2:$G$2483&lt;=((EOMONTH(Budget!X$1,0))))*('Export (QBO)'!$J$2:$J$2483=$A242)*('Export (QBO)'!$I$2:$I$2483))
)</f>
        <v>0</v>
      </c>
      <c r="Y242" s="30" cm="1">
        <f t="array" ref="Y242">(
SUM(('Export (QBO)'!$G$2:$G$2483&gt;=Budget!Y$1)*('Export (QBO)'!$G$2:$G$2483&lt;=((EOMONTH(Budget!Y$1,0))))*('Export (QBO)'!$J$2:$J$2483=$A242)*('Export (QBO)'!$I$2:$I$2483))
)</f>
        <v>0</v>
      </c>
      <c r="Z242" s="30" cm="1">
        <f t="array" ref="Z242">(
SUM(('Export (QBO)'!$G$2:$G$2483&gt;=Budget!Z$1)*('Export (QBO)'!$G$2:$G$2483&lt;=((EOMONTH(Budget!Z$1,0))))*('Export (QBO)'!$J$2:$J$2483=$A242)*('Export (QBO)'!$I$2:$I$2483))
)</f>
        <v>0</v>
      </c>
      <c r="AA242" s="30" cm="1">
        <f t="array" ref="AA242">(
SUM(('Export (QBO)'!$G$2:$G$2483&gt;=Budget!AA$1)*('Export (QBO)'!$G$2:$G$2483&lt;=((EOMONTH(Budget!AA$1,0))))*('Export (QBO)'!$J$2:$J$2483=$A242)*('Export (QBO)'!$I$2:$I$2483))
)</f>
        <v>0</v>
      </c>
      <c r="AB242" s="30" cm="1">
        <f t="array" ref="AB242">(
SUM(('Export (QBO)'!$G$2:$G$2483&gt;=Budget!AB$1)*('Export (QBO)'!$G$2:$G$2483&lt;=((EOMONTH(Budget!AB$1,0))))*('Export (QBO)'!$J$2:$J$2483=$A242)*('Export (QBO)'!$I$2:$I$2483))
)</f>
        <v>0</v>
      </c>
      <c r="AC242" s="31">
        <f t="shared" si="52"/>
        <v>0</v>
      </c>
    </row>
    <row r="243" spans="1:35">
      <c r="A243" s="54" t="s">
        <v>251</v>
      </c>
      <c r="B243" s="3" t="str">
        <f>IFERROR((VLOOKUP(A243,'GL Review'!E:G,3,FALSE)),"")</f>
        <v/>
      </c>
      <c r="D243" s="30" cm="1">
        <f t="array" ref="D243">(
SUM(('Export (QBO)'!$G$2:$G$2483&gt;=Budget!D$1)*('Export (QBO)'!$G$2:$G$2483&lt;=((EOMONTH(Budget!D$1,0))))*('Export (QBO)'!$J$2:$J$2483=$A243)*('Export (QBO)'!$I$2:$I$2483))
)</f>
        <v>0</v>
      </c>
      <c r="E243" s="30" cm="1">
        <f t="array" ref="E243">(
SUM(('Export (QBO)'!$G$2:$G$2483&gt;=Budget!E$1)*('Export (QBO)'!$G$2:$G$2483&lt;=((EOMONTH(Budget!E$1,0))))*('Export (QBO)'!$J$2:$J$2483=$A243)*('Export (QBO)'!$I$2:$I$2483))
)</f>
        <v>0</v>
      </c>
      <c r="F243" s="30" cm="1">
        <f t="array" ref="F243">(
SUM(('Export (QBO)'!$G$2:$G$2483&gt;=Budget!F$1)*('Export (QBO)'!$G$2:$G$2483&lt;=((EOMONTH(Budget!F$1,0))))*('Export (QBO)'!$J$2:$J$2483=$A243)*('Export (QBO)'!$I$2:$I$2483))
)</f>
        <v>0</v>
      </c>
      <c r="G243" s="30" cm="1">
        <f t="array" ref="G243">(
SUM(('Export (QBO)'!$G$2:$G$2483&gt;=Budget!G$1)*('Export (QBO)'!$G$2:$G$2483&lt;=((EOMONTH(Budget!G$1,0))))*('Export (QBO)'!$J$2:$J$2483=$A243)*('Export (QBO)'!$I$2:$I$2483))
)</f>
        <v>0</v>
      </c>
      <c r="H243" s="30" cm="1">
        <f t="array" ref="H243">(
SUM(('Export (QBO)'!$G$2:$G$2483&gt;=Budget!H$1)*('Export (QBO)'!$G$2:$G$2483&lt;=((EOMONTH(Budget!H$1,0))))*('Export (QBO)'!$J$2:$J$2483=$A243)*('Export (QBO)'!$I$2:$I$2483))
)</f>
        <v>0</v>
      </c>
      <c r="I243" s="30" cm="1">
        <f t="array" ref="I243">(
SUM(('Export (QBO)'!$G$2:$G$2483&gt;=Budget!I$1)*('Export (QBO)'!$G$2:$G$2483&lt;=((EOMONTH(Budget!I$1,0))))*('Export (QBO)'!$J$2:$J$2483=$A243)*('Export (QBO)'!$I$2:$I$2483))
)</f>
        <v>0</v>
      </c>
      <c r="J243" s="30" cm="1">
        <f t="array" ref="J243">(
SUM(('Export (QBO)'!$G$2:$G$2483&gt;=Budget!J$1)*('Export (QBO)'!$G$2:$G$2483&lt;=((EOMONTH(Budget!J$1,0))))*('Export (QBO)'!$J$2:$J$2483=$A243)*('Export (QBO)'!$I$2:$I$2483))
)</f>
        <v>0</v>
      </c>
      <c r="K243" s="30" cm="1">
        <f t="array" ref="K243">(
SUM(('Export (QBO)'!$G$2:$G$2483&gt;=Budget!K$1)*('Export (QBO)'!$G$2:$G$2483&lt;=((EOMONTH(Budget!K$1,0))))*('Export (QBO)'!$J$2:$J$2483=$A243)*('Export (QBO)'!$I$2:$I$2483))
)</f>
        <v>0</v>
      </c>
      <c r="L243" s="30" cm="1">
        <f t="array" ref="L243">(
SUM(('Export (QBO)'!$G$2:$G$2483&gt;=Budget!L$1)*('Export (QBO)'!$G$2:$G$2483&lt;=((EOMONTH(Budget!L$1,0))))*('Export (QBO)'!$J$2:$J$2483=$A243)*('Export (QBO)'!$I$2:$I$2483))
)</f>
        <v>0</v>
      </c>
      <c r="M243" s="30" cm="1">
        <f t="array" ref="M243">(
SUM(('Export (QBO)'!$G$2:$G$2483&gt;=Budget!M$1)*('Export (QBO)'!$G$2:$G$2483&lt;=((EOMONTH(Budget!M$1,0))))*('Export (QBO)'!$J$2:$J$2483=$A243)*('Export (QBO)'!$I$2:$I$2483))
)</f>
        <v>0</v>
      </c>
      <c r="N243" s="30" cm="1">
        <f t="array" ref="N243">(
SUM(('Export (QBO)'!$G$2:$G$2483&gt;=Budget!N$1)*('Export (QBO)'!$G$2:$G$2483&lt;=((EOMONTH(Budget!N$1,0))))*('Export (QBO)'!$J$2:$J$2483=$A243)*('Export (QBO)'!$I$2:$I$2483))
)</f>
        <v>0</v>
      </c>
      <c r="O243" s="30" cm="1">
        <f t="array" ref="O243">(
SUM(('Export (QBO)'!$G$2:$G$2483&gt;=Budget!O$1)*('Export (QBO)'!$G$2:$G$2483&lt;=((EOMONTH(Budget!O$1,0))))*('Export (QBO)'!$J$2:$J$2483=$A243)*('Export (QBO)'!$I$2:$I$2483))
)</f>
        <v>0</v>
      </c>
      <c r="P243" s="31">
        <f t="shared" si="51"/>
        <v>0</v>
      </c>
      <c r="Q243" s="30" cm="1">
        <f t="array" ref="Q243">(
SUM(('Export (QBO)'!$G$2:$G$2483&gt;=Budget!Q$1)*('Export (QBO)'!$G$2:$G$2483&lt;=((EOMONTH(Budget!Q$1,0))))*('Export (QBO)'!$J$2:$J$2483=$A243)*('Export (QBO)'!$I$2:$I$2483))
)</f>
        <v>0</v>
      </c>
      <c r="R243" s="30" cm="1">
        <f t="array" ref="R243">(
SUM(('Export (QBO)'!$G$2:$G$2483&gt;=Budget!R$1)*('Export (QBO)'!$G$2:$G$2483&lt;=((EOMONTH(Budget!R$1,0))))*('Export (QBO)'!$J$2:$J$2483=$A243)*('Export (QBO)'!$I$2:$I$2483))
)</f>
        <v>0</v>
      </c>
      <c r="S243" s="30" cm="1">
        <f t="array" ref="S243">(
SUM(('Export (QBO)'!$G$2:$G$2483&gt;=Budget!S$1)*('Export (QBO)'!$G$2:$G$2483&lt;=((EOMONTH(Budget!S$1,0))))*('Export (QBO)'!$J$2:$J$2483=$A243)*('Export (QBO)'!$I$2:$I$2483))
)</f>
        <v>0</v>
      </c>
      <c r="T243" s="30" cm="1">
        <f t="array" ref="T243">(
SUM(('Export (QBO)'!$G$2:$G$2483&gt;=Budget!T$1)*('Export (QBO)'!$G$2:$G$2483&lt;=((EOMONTH(Budget!T$1,0))))*('Export (QBO)'!$J$2:$J$2483=$A243)*('Export (QBO)'!$I$2:$I$2483))
)</f>
        <v>0</v>
      </c>
      <c r="U243" s="30" cm="1">
        <f t="array" ref="U243">(
SUM(('Export (QBO)'!$G$2:$G$2483&gt;=Budget!U$1)*('Export (QBO)'!$G$2:$G$2483&lt;=((EOMONTH(Budget!U$1,0))))*('Export (QBO)'!$J$2:$J$2483=$A243)*('Export (QBO)'!$I$2:$I$2483))
)</f>
        <v>0</v>
      </c>
      <c r="V243" s="30" cm="1">
        <f t="array" ref="V243">(
SUM(('Export (QBO)'!$G$2:$G$2483&gt;=Budget!V$1)*('Export (QBO)'!$G$2:$G$2483&lt;=((EOMONTH(Budget!V$1,0))))*('Export (QBO)'!$J$2:$J$2483=$A243)*('Export (QBO)'!$I$2:$I$2483))
)</f>
        <v>0</v>
      </c>
      <c r="W243" s="30" cm="1">
        <f t="array" ref="W243">(
SUM(('Export (QBO)'!$G$2:$G$2483&gt;=Budget!W$1)*('Export (QBO)'!$G$2:$G$2483&lt;=((EOMONTH(Budget!W$1,0))))*('Export (QBO)'!$J$2:$J$2483=$A243)*('Export (QBO)'!$I$2:$I$2483))
)</f>
        <v>0</v>
      </c>
      <c r="X243" s="30" cm="1">
        <f t="array" ref="X243">(
SUM(('Export (QBO)'!$G$2:$G$2483&gt;=Budget!X$1)*('Export (QBO)'!$G$2:$G$2483&lt;=((EOMONTH(Budget!X$1,0))))*('Export (QBO)'!$J$2:$J$2483=$A243)*('Export (QBO)'!$I$2:$I$2483))
)</f>
        <v>0</v>
      </c>
      <c r="Y243" s="30" cm="1">
        <f t="array" ref="Y243">(
SUM(('Export (QBO)'!$G$2:$G$2483&gt;=Budget!Y$1)*('Export (QBO)'!$G$2:$G$2483&lt;=((EOMONTH(Budget!Y$1,0))))*('Export (QBO)'!$J$2:$J$2483=$A243)*('Export (QBO)'!$I$2:$I$2483))
)</f>
        <v>0</v>
      </c>
      <c r="Z243" s="30" cm="1">
        <f t="array" ref="Z243">(
SUM(('Export (QBO)'!$G$2:$G$2483&gt;=Budget!Z$1)*('Export (QBO)'!$G$2:$G$2483&lt;=((EOMONTH(Budget!Z$1,0))))*('Export (QBO)'!$J$2:$J$2483=$A243)*('Export (QBO)'!$I$2:$I$2483))
)</f>
        <v>0</v>
      </c>
      <c r="AA243" s="30" cm="1">
        <f t="array" ref="AA243">(
SUM(('Export (QBO)'!$G$2:$G$2483&gt;=Budget!AA$1)*('Export (QBO)'!$G$2:$G$2483&lt;=((EOMONTH(Budget!AA$1,0))))*('Export (QBO)'!$J$2:$J$2483=$A243)*('Export (QBO)'!$I$2:$I$2483))
)</f>
        <v>0</v>
      </c>
      <c r="AB243" s="30" cm="1">
        <f t="array" ref="AB243">(
SUM(('Export (QBO)'!$G$2:$G$2483&gt;=Budget!AB$1)*('Export (QBO)'!$G$2:$G$2483&lt;=((EOMONTH(Budget!AB$1,0))))*('Export (QBO)'!$J$2:$J$2483=$A243)*('Export (QBO)'!$I$2:$I$2483))
)</f>
        <v>0</v>
      </c>
      <c r="AC243" s="31">
        <f t="shared" si="52"/>
        <v>0</v>
      </c>
    </row>
    <row r="244" spans="1:35">
      <c r="A244" s="54" t="s">
        <v>269</v>
      </c>
      <c r="B244" s="3" t="str">
        <f>IFERROR((VLOOKUP(A244,'GL Review'!E:G,3,FALSE)),"")</f>
        <v/>
      </c>
      <c r="D244" s="30" cm="1">
        <f t="array" ref="D244">(
SUM(('Export (QBO)'!$G$2:$G$2483&gt;=Budget!D$1)*('Export (QBO)'!$G$2:$G$2483&lt;=((EOMONTH(Budget!D$1,0))))*('Export (QBO)'!$J$2:$J$2483=$A244)*('Export (QBO)'!$I$2:$I$2483))
)</f>
        <v>0</v>
      </c>
      <c r="E244" s="30" cm="1">
        <f t="array" ref="E244">(
SUM(('Export (QBO)'!$G$2:$G$2483&gt;=Budget!E$1)*('Export (QBO)'!$G$2:$G$2483&lt;=((EOMONTH(Budget!E$1,0))))*('Export (QBO)'!$J$2:$J$2483=$A244)*('Export (QBO)'!$I$2:$I$2483))
)</f>
        <v>0</v>
      </c>
      <c r="F244" s="30" cm="1">
        <f t="array" ref="F244">(
SUM(('Export (QBO)'!$G$2:$G$2483&gt;=Budget!F$1)*('Export (QBO)'!$G$2:$G$2483&lt;=((EOMONTH(Budget!F$1,0))))*('Export (QBO)'!$J$2:$J$2483=$A244)*('Export (QBO)'!$I$2:$I$2483))
)</f>
        <v>0</v>
      </c>
      <c r="G244" s="30" cm="1">
        <f t="array" ref="G244">(
SUM(('Export (QBO)'!$G$2:$G$2483&gt;=Budget!G$1)*('Export (QBO)'!$G$2:$G$2483&lt;=((EOMONTH(Budget!G$1,0))))*('Export (QBO)'!$J$2:$J$2483=$A244)*('Export (QBO)'!$I$2:$I$2483))
)</f>
        <v>0</v>
      </c>
      <c r="H244" s="30" cm="1">
        <f t="array" ref="H244">(
SUM(('Export (QBO)'!$G$2:$G$2483&gt;=Budget!H$1)*('Export (QBO)'!$G$2:$G$2483&lt;=((EOMONTH(Budget!H$1,0))))*('Export (QBO)'!$J$2:$J$2483=$A244)*('Export (QBO)'!$I$2:$I$2483))
)</f>
        <v>0</v>
      </c>
      <c r="I244" s="30" cm="1">
        <f t="array" ref="I244">(
SUM(('Export (QBO)'!$G$2:$G$2483&gt;=Budget!I$1)*('Export (QBO)'!$G$2:$G$2483&lt;=((EOMONTH(Budget!I$1,0))))*('Export (QBO)'!$J$2:$J$2483=$A244)*('Export (QBO)'!$I$2:$I$2483))
)</f>
        <v>0</v>
      </c>
      <c r="J244" s="30" cm="1">
        <f t="array" ref="J244">(
SUM(('Export (QBO)'!$G$2:$G$2483&gt;=Budget!J$1)*('Export (QBO)'!$G$2:$G$2483&lt;=((EOMONTH(Budget!J$1,0))))*('Export (QBO)'!$J$2:$J$2483=$A244)*('Export (QBO)'!$I$2:$I$2483))
)</f>
        <v>0</v>
      </c>
      <c r="K244" s="30" cm="1">
        <f t="array" ref="K244">(
SUM(('Export (QBO)'!$G$2:$G$2483&gt;=Budget!K$1)*('Export (QBO)'!$G$2:$G$2483&lt;=((EOMONTH(Budget!K$1,0))))*('Export (QBO)'!$J$2:$J$2483=$A244)*('Export (QBO)'!$I$2:$I$2483))
)</f>
        <v>0</v>
      </c>
      <c r="L244" s="30" cm="1">
        <f t="array" ref="L244">(
SUM(('Export (QBO)'!$G$2:$G$2483&gt;=Budget!L$1)*('Export (QBO)'!$G$2:$G$2483&lt;=((EOMONTH(Budget!L$1,0))))*('Export (QBO)'!$J$2:$J$2483=$A244)*('Export (QBO)'!$I$2:$I$2483))
)</f>
        <v>0</v>
      </c>
      <c r="M244" s="30" cm="1">
        <f t="array" ref="M244">(
SUM(('Export (QBO)'!$G$2:$G$2483&gt;=Budget!M$1)*('Export (QBO)'!$G$2:$G$2483&lt;=((EOMONTH(Budget!M$1,0))))*('Export (QBO)'!$J$2:$J$2483=$A244)*('Export (QBO)'!$I$2:$I$2483))
)</f>
        <v>0</v>
      </c>
      <c r="N244" s="30" cm="1">
        <f t="array" ref="N244">(
SUM(('Export (QBO)'!$G$2:$G$2483&gt;=Budget!N$1)*('Export (QBO)'!$G$2:$G$2483&lt;=((EOMONTH(Budget!N$1,0))))*('Export (QBO)'!$J$2:$J$2483=$A244)*('Export (QBO)'!$I$2:$I$2483))
)</f>
        <v>0</v>
      </c>
      <c r="O244" s="30" cm="1">
        <f t="array" ref="O244">(
SUM(('Export (QBO)'!$G$2:$G$2483&gt;=Budget!O$1)*('Export (QBO)'!$G$2:$G$2483&lt;=((EOMONTH(Budget!O$1,0))))*('Export (QBO)'!$J$2:$J$2483=$A244)*('Export (QBO)'!$I$2:$I$2483))
)</f>
        <v>0</v>
      </c>
      <c r="P244" s="31">
        <f t="shared" si="51"/>
        <v>0</v>
      </c>
      <c r="Q244" s="30" cm="1">
        <f t="array" ref="Q244">(
SUM(('Export (QBO)'!$G$2:$G$2483&gt;=Budget!Q$1)*('Export (QBO)'!$G$2:$G$2483&lt;=((EOMONTH(Budget!Q$1,0))))*('Export (QBO)'!$J$2:$J$2483=$A244)*('Export (QBO)'!$I$2:$I$2483))
)</f>
        <v>0</v>
      </c>
      <c r="R244" s="30" cm="1">
        <f t="array" ref="R244">(
SUM(('Export (QBO)'!$G$2:$G$2483&gt;=Budget!R$1)*('Export (QBO)'!$G$2:$G$2483&lt;=((EOMONTH(Budget!R$1,0))))*('Export (QBO)'!$J$2:$J$2483=$A244)*('Export (QBO)'!$I$2:$I$2483))
)</f>
        <v>0</v>
      </c>
      <c r="S244" s="30" cm="1">
        <f t="array" ref="S244">(
SUM(('Export (QBO)'!$G$2:$G$2483&gt;=Budget!S$1)*('Export (QBO)'!$G$2:$G$2483&lt;=((EOMONTH(Budget!S$1,0))))*('Export (QBO)'!$J$2:$J$2483=$A244)*('Export (QBO)'!$I$2:$I$2483))
)</f>
        <v>0</v>
      </c>
      <c r="T244" s="30" cm="1">
        <f t="array" ref="T244">(
SUM(('Export (QBO)'!$G$2:$G$2483&gt;=Budget!T$1)*('Export (QBO)'!$G$2:$G$2483&lt;=((EOMONTH(Budget!T$1,0))))*('Export (QBO)'!$J$2:$J$2483=$A244)*('Export (QBO)'!$I$2:$I$2483))
)</f>
        <v>0</v>
      </c>
      <c r="U244" s="30" cm="1">
        <f t="array" ref="U244">(
SUM(('Export (QBO)'!$G$2:$G$2483&gt;=Budget!U$1)*('Export (QBO)'!$G$2:$G$2483&lt;=((EOMONTH(Budget!U$1,0))))*('Export (QBO)'!$J$2:$J$2483=$A244)*('Export (QBO)'!$I$2:$I$2483))
)</f>
        <v>0</v>
      </c>
      <c r="V244" s="30" cm="1">
        <f t="array" ref="V244">(
SUM(('Export (QBO)'!$G$2:$G$2483&gt;=Budget!V$1)*('Export (QBO)'!$G$2:$G$2483&lt;=((EOMONTH(Budget!V$1,0))))*('Export (QBO)'!$J$2:$J$2483=$A244)*('Export (QBO)'!$I$2:$I$2483))
)</f>
        <v>0</v>
      </c>
      <c r="W244" s="30" cm="1">
        <f t="array" ref="W244">(
SUM(('Export (QBO)'!$G$2:$G$2483&gt;=Budget!W$1)*('Export (QBO)'!$G$2:$G$2483&lt;=((EOMONTH(Budget!W$1,0))))*('Export (QBO)'!$J$2:$J$2483=$A244)*('Export (QBO)'!$I$2:$I$2483))
)</f>
        <v>0</v>
      </c>
      <c r="X244" s="30" cm="1">
        <f t="array" ref="X244">(
SUM(('Export (QBO)'!$G$2:$G$2483&gt;=Budget!X$1)*('Export (QBO)'!$G$2:$G$2483&lt;=((EOMONTH(Budget!X$1,0))))*('Export (QBO)'!$J$2:$J$2483=$A244)*('Export (QBO)'!$I$2:$I$2483))
)</f>
        <v>0</v>
      </c>
      <c r="Y244" s="30" cm="1">
        <f t="array" ref="Y244">(
SUM(('Export (QBO)'!$G$2:$G$2483&gt;=Budget!Y$1)*('Export (QBO)'!$G$2:$G$2483&lt;=((EOMONTH(Budget!Y$1,0))))*('Export (QBO)'!$J$2:$J$2483=$A244)*('Export (QBO)'!$I$2:$I$2483))
)</f>
        <v>0</v>
      </c>
      <c r="Z244" s="30" cm="1">
        <f t="array" ref="Z244">(
SUM(('Export (QBO)'!$G$2:$G$2483&gt;=Budget!Z$1)*('Export (QBO)'!$G$2:$G$2483&lt;=((EOMONTH(Budget!Z$1,0))))*('Export (QBO)'!$J$2:$J$2483=$A244)*('Export (QBO)'!$I$2:$I$2483))
)</f>
        <v>0</v>
      </c>
      <c r="AA244" s="30" cm="1">
        <f t="array" ref="AA244">(
SUM(('Export (QBO)'!$G$2:$G$2483&gt;=Budget!AA$1)*('Export (QBO)'!$G$2:$G$2483&lt;=((EOMONTH(Budget!AA$1,0))))*('Export (QBO)'!$J$2:$J$2483=$A244)*('Export (QBO)'!$I$2:$I$2483))
)</f>
        <v>0</v>
      </c>
      <c r="AB244" s="30" cm="1">
        <f t="array" ref="AB244">(
SUM(('Export (QBO)'!$G$2:$G$2483&gt;=Budget!AB$1)*('Export (QBO)'!$G$2:$G$2483&lt;=((EOMONTH(Budget!AB$1,0))))*('Export (QBO)'!$J$2:$J$2483=$A244)*('Export (QBO)'!$I$2:$I$2483))
)</f>
        <v>0</v>
      </c>
      <c r="AC244" s="31">
        <f t="shared" si="52"/>
        <v>0</v>
      </c>
    </row>
    <row r="245" spans="1:35">
      <c r="A245" s="54" t="s">
        <v>249</v>
      </c>
      <c r="B245" s="3" t="str">
        <f>IFERROR((VLOOKUP(A245,'GL Review'!E:G,3,FALSE)),"")</f>
        <v/>
      </c>
      <c r="D245" s="30" cm="1">
        <f t="array" ref="D245">(
SUM(('Export (QBO)'!$G$2:$G$2483&gt;=Budget!D$1)*('Export (QBO)'!$G$2:$G$2483&lt;=((EOMONTH(Budget!D$1,0))))*('Export (QBO)'!$J$2:$J$2483=$A245)*('Export (QBO)'!$I$2:$I$2483))
)</f>
        <v>0</v>
      </c>
      <c r="E245" s="30" cm="1">
        <f t="array" ref="E245">(
SUM(('Export (QBO)'!$G$2:$G$2483&gt;=Budget!E$1)*('Export (QBO)'!$G$2:$G$2483&lt;=((EOMONTH(Budget!E$1,0))))*('Export (QBO)'!$J$2:$J$2483=$A245)*('Export (QBO)'!$I$2:$I$2483))
)</f>
        <v>0</v>
      </c>
      <c r="F245" s="30" cm="1">
        <f t="array" ref="F245">(
SUM(('Export (QBO)'!$G$2:$G$2483&gt;=Budget!F$1)*('Export (QBO)'!$G$2:$G$2483&lt;=((EOMONTH(Budget!F$1,0))))*('Export (QBO)'!$J$2:$J$2483=$A245)*('Export (QBO)'!$I$2:$I$2483))
)</f>
        <v>0</v>
      </c>
      <c r="G245" s="30" cm="1">
        <f t="array" ref="G245">(
SUM(('Export (QBO)'!$G$2:$G$2483&gt;=Budget!G$1)*('Export (QBO)'!$G$2:$G$2483&lt;=((EOMONTH(Budget!G$1,0))))*('Export (QBO)'!$J$2:$J$2483=$A245)*('Export (QBO)'!$I$2:$I$2483))
)</f>
        <v>0</v>
      </c>
      <c r="H245" s="30" cm="1">
        <f t="array" ref="H245">(
SUM(('Export (QBO)'!$G$2:$G$2483&gt;=Budget!H$1)*('Export (QBO)'!$G$2:$G$2483&lt;=((EOMONTH(Budget!H$1,0))))*('Export (QBO)'!$J$2:$J$2483=$A245)*('Export (QBO)'!$I$2:$I$2483))
)</f>
        <v>0</v>
      </c>
      <c r="I245" s="30" cm="1">
        <f t="array" ref="I245">(
SUM(('Export (QBO)'!$G$2:$G$2483&gt;=Budget!I$1)*('Export (QBO)'!$G$2:$G$2483&lt;=((EOMONTH(Budget!I$1,0))))*('Export (QBO)'!$J$2:$J$2483=$A245)*('Export (QBO)'!$I$2:$I$2483))
)</f>
        <v>0</v>
      </c>
      <c r="J245" s="30" cm="1">
        <f t="array" ref="J245">(
SUM(('Export (QBO)'!$G$2:$G$2483&gt;=Budget!J$1)*('Export (QBO)'!$G$2:$G$2483&lt;=((EOMONTH(Budget!J$1,0))))*('Export (QBO)'!$J$2:$J$2483=$A245)*('Export (QBO)'!$I$2:$I$2483))
)</f>
        <v>0</v>
      </c>
      <c r="K245" s="30" cm="1">
        <f t="array" ref="K245">(
SUM(('Export (QBO)'!$G$2:$G$2483&gt;=Budget!K$1)*('Export (QBO)'!$G$2:$G$2483&lt;=((EOMONTH(Budget!K$1,0))))*('Export (QBO)'!$J$2:$J$2483=$A245)*('Export (QBO)'!$I$2:$I$2483))
)</f>
        <v>0</v>
      </c>
      <c r="L245" s="30" cm="1">
        <f t="array" ref="L245">(
SUM(('Export (QBO)'!$G$2:$G$2483&gt;=Budget!L$1)*('Export (QBO)'!$G$2:$G$2483&lt;=((EOMONTH(Budget!L$1,0))))*('Export (QBO)'!$J$2:$J$2483=$A245)*('Export (QBO)'!$I$2:$I$2483))
)</f>
        <v>0</v>
      </c>
      <c r="M245" s="30" cm="1">
        <f t="array" ref="M245">(
SUM(('Export (QBO)'!$G$2:$G$2483&gt;=Budget!M$1)*('Export (QBO)'!$G$2:$G$2483&lt;=((EOMONTH(Budget!M$1,0))))*('Export (QBO)'!$J$2:$J$2483=$A245)*('Export (QBO)'!$I$2:$I$2483))
)</f>
        <v>0</v>
      </c>
      <c r="N245" s="30" cm="1">
        <f t="array" ref="N245">(
SUM(('Export (QBO)'!$G$2:$G$2483&gt;=Budget!N$1)*('Export (QBO)'!$G$2:$G$2483&lt;=((EOMONTH(Budget!N$1,0))))*('Export (QBO)'!$J$2:$J$2483=$A245)*('Export (QBO)'!$I$2:$I$2483))
)</f>
        <v>0</v>
      </c>
      <c r="O245" s="30" cm="1">
        <f t="array" ref="O245">(
SUM(('Export (QBO)'!$G$2:$G$2483&gt;=Budget!O$1)*('Export (QBO)'!$G$2:$G$2483&lt;=((EOMONTH(Budget!O$1,0))))*('Export (QBO)'!$J$2:$J$2483=$A245)*('Export (QBO)'!$I$2:$I$2483))
)</f>
        <v>0</v>
      </c>
      <c r="P245" s="31">
        <f t="shared" si="51"/>
        <v>0</v>
      </c>
      <c r="Q245" s="30" cm="1">
        <f t="array" ref="Q245">(
SUM(('Export (QBO)'!$G$2:$G$2483&gt;=Budget!Q$1)*('Export (QBO)'!$G$2:$G$2483&lt;=((EOMONTH(Budget!Q$1,0))))*('Export (QBO)'!$J$2:$J$2483=$A245)*('Export (QBO)'!$I$2:$I$2483))
)</f>
        <v>-6420</v>
      </c>
      <c r="R245" s="30" cm="1">
        <f t="array" ref="R245">(
SUM(('Export (QBO)'!$G$2:$G$2483&gt;=Budget!R$1)*('Export (QBO)'!$G$2:$G$2483&lt;=((EOMONTH(Budget!R$1,0))))*('Export (QBO)'!$J$2:$J$2483=$A245)*('Export (QBO)'!$I$2:$I$2483))
)</f>
        <v>0</v>
      </c>
      <c r="S245" s="30" cm="1">
        <f t="array" ref="S245">(
SUM(('Export (QBO)'!$G$2:$G$2483&gt;=Budget!S$1)*('Export (QBO)'!$G$2:$G$2483&lt;=((EOMONTH(Budget!S$1,0))))*('Export (QBO)'!$J$2:$J$2483=$A245)*('Export (QBO)'!$I$2:$I$2483))
)</f>
        <v>0</v>
      </c>
      <c r="T245" s="30" cm="1">
        <f t="array" ref="T245">(
SUM(('Export (QBO)'!$G$2:$G$2483&gt;=Budget!T$1)*('Export (QBO)'!$G$2:$G$2483&lt;=((EOMONTH(Budget!T$1,0))))*('Export (QBO)'!$J$2:$J$2483=$A245)*('Export (QBO)'!$I$2:$I$2483))
)</f>
        <v>0</v>
      </c>
      <c r="U245" s="30" cm="1">
        <f t="array" ref="U245">(
SUM(('Export (QBO)'!$G$2:$G$2483&gt;=Budget!U$1)*('Export (QBO)'!$G$2:$G$2483&lt;=((EOMONTH(Budget!U$1,0))))*('Export (QBO)'!$J$2:$J$2483=$A245)*('Export (QBO)'!$I$2:$I$2483))
)</f>
        <v>0</v>
      </c>
      <c r="V245" s="30" cm="1">
        <f t="array" ref="V245">(
SUM(('Export (QBO)'!$G$2:$G$2483&gt;=Budget!V$1)*('Export (QBO)'!$G$2:$G$2483&lt;=((EOMONTH(Budget!V$1,0))))*('Export (QBO)'!$J$2:$J$2483=$A245)*('Export (QBO)'!$I$2:$I$2483))
)</f>
        <v>0</v>
      </c>
      <c r="W245" s="30" cm="1">
        <f t="array" ref="W245">(
SUM(('Export (QBO)'!$G$2:$G$2483&gt;=Budget!W$1)*('Export (QBO)'!$G$2:$G$2483&lt;=((EOMONTH(Budget!W$1,0))))*('Export (QBO)'!$J$2:$J$2483=$A245)*('Export (QBO)'!$I$2:$I$2483))
)</f>
        <v>0</v>
      </c>
      <c r="X245" s="30" cm="1">
        <f t="array" ref="X245">(
SUM(('Export (QBO)'!$G$2:$G$2483&gt;=Budget!X$1)*('Export (QBO)'!$G$2:$G$2483&lt;=((EOMONTH(Budget!X$1,0))))*('Export (QBO)'!$J$2:$J$2483=$A245)*('Export (QBO)'!$I$2:$I$2483))
)</f>
        <v>0</v>
      </c>
      <c r="Y245" s="30" cm="1">
        <f t="array" ref="Y245">(
SUM(('Export (QBO)'!$G$2:$G$2483&gt;=Budget!Y$1)*('Export (QBO)'!$G$2:$G$2483&lt;=((EOMONTH(Budget!Y$1,0))))*('Export (QBO)'!$J$2:$J$2483=$A245)*('Export (QBO)'!$I$2:$I$2483))
)</f>
        <v>0</v>
      </c>
      <c r="Z245" s="30" cm="1">
        <f t="array" ref="Z245">(
SUM(('Export (QBO)'!$G$2:$G$2483&gt;=Budget!Z$1)*('Export (QBO)'!$G$2:$G$2483&lt;=((EOMONTH(Budget!Z$1,0))))*('Export (QBO)'!$J$2:$J$2483=$A245)*('Export (QBO)'!$I$2:$I$2483))
)</f>
        <v>0</v>
      </c>
      <c r="AA245" s="30" cm="1">
        <f t="array" ref="AA245">(
SUM(('Export (QBO)'!$G$2:$G$2483&gt;=Budget!AA$1)*('Export (QBO)'!$G$2:$G$2483&lt;=((EOMONTH(Budget!AA$1,0))))*('Export (QBO)'!$J$2:$J$2483=$A245)*('Export (QBO)'!$I$2:$I$2483))
)</f>
        <v>0</v>
      </c>
      <c r="AB245" s="30" cm="1">
        <f t="array" ref="AB245">(
SUM(('Export (QBO)'!$G$2:$G$2483&gt;=Budget!AB$1)*('Export (QBO)'!$G$2:$G$2483&lt;=((EOMONTH(Budget!AB$1,0))))*('Export (QBO)'!$J$2:$J$2483=$A245)*('Export (QBO)'!$I$2:$I$2483))
)</f>
        <v>0</v>
      </c>
      <c r="AC245" s="31">
        <f t="shared" si="52"/>
        <v>-6420</v>
      </c>
    </row>
    <row r="246" spans="1:35">
      <c r="A246" s="54" t="s">
        <v>243</v>
      </c>
      <c r="B246" s="3" t="str">
        <f>IFERROR((VLOOKUP(A246,'GL Review'!E:G,3,FALSE)),"")</f>
        <v/>
      </c>
      <c r="D246" s="30" cm="1">
        <f t="array" ref="D246">(
SUM(('Export (QBO)'!$G$2:$G$2483&gt;=Budget!D$1)*('Export (QBO)'!$G$2:$G$2483&lt;=((EOMONTH(Budget!D$1,0))))*('Export (QBO)'!$J$2:$J$2483=$A246)*('Export (QBO)'!$I$2:$I$2483))
)</f>
        <v>0</v>
      </c>
      <c r="E246" s="30" cm="1">
        <f t="array" ref="E246">(
SUM(('Export (QBO)'!$G$2:$G$2483&gt;=Budget!E$1)*('Export (QBO)'!$G$2:$G$2483&lt;=((EOMONTH(Budget!E$1,0))))*('Export (QBO)'!$J$2:$J$2483=$A246)*('Export (QBO)'!$I$2:$I$2483))
)</f>
        <v>0</v>
      </c>
      <c r="F246" s="30" cm="1">
        <f t="array" ref="F246">(
SUM(('Export (QBO)'!$G$2:$G$2483&gt;=Budget!F$1)*('Export (QBO)'!$G$2:$G$2483&lt;=((EOMONTH(Budget!F$1,0))))*('Export (QBO)'!$J$2:$J$2483=$A246)*('Export (QBO)'!$I$2:$I$2483))
)</f>
        <v>0</v>
      </c>
      <c r="G246" s="30" cm="1">
        <f t="array" ref="G246">(
SUM(('Export (QBO)'!$G$2:$G$2483&gt;=Budget!G$1)*('Export (QBO)'!$G$2:$G$2483&lt;=((EOMONTH(Budget!G$1,0))))*('Export (QBO)'!$J$2:$J$2483=$A246)*('Export (QBO)'!$I$2:$I$2483))
)</f>
        <v>0</v>
      </c>
      <c r="H246" s="30" cm="1">
        <f t="array" ref="H246">(
SUM(('Export (QBO)'!$G$2:$G$2483&gt;=Budget!H$1)*('Export (QBO)'!$G$2:$G$2483&lt;=((EOMONTH(Budget!H$1,0))))*('Export (QBO)'!$J$2:$J$2483=$A246)*('Export (QBO)'!$I$2:$I$2483))
)</f>
        <v>0</v>
      </c>
      <c r="I246" s="30" cm="1">
        <f t="array" ref="I246">(
SUM(('Export (QBO)'!$G$2:$G$2483&gt;=Budget!I$1)*('Export (QBO)'!$G$2:$G$2483&lt;=((EOMONTH(Budget!I$1,0))))*('Export (QBO)'!$J$2:$J$2483=$A246)*('Export (QBO)'!$I$2:$I$2483))
)</f>
        <v>0</v>
      </c>
      <c r="J246" s="30" cm="1">
        <f t="array" ref="J246">(
SUM(('Export (QBO)'!$G$2:$G$2483&gt;=Budget!J$1)*('Export (QBO)'!$G$2:$G$2483&lt;=((EOMONTH(Budget!J$1,0))))*('Export (QBO)'!$J$2:$J$2483=$A246)*('Export (QBO)'!$I$2:$I$2483))
)</f>
        <v>0</v>
      </c>
      <c r="K246" s="30" cm="1">
        <f t="array" ref="K246">(
SUM(('Export (QBO)'!$G$2:$G$2483&gt;=Budget!K$1)*('Export (QBO)'!$G$2:$G$2483&lt;=((EOMONTH(Budget!K$1,0))))*('Export (QBO)'!$J$2:$J$2483=$A246)*('Export (QBO)'!$I$2:$I$2483))
)</f>
        <v>0</v>
      </c>
      <c r="L246" s="30" cm="1">
        <f t="array" ref="L246">(
SUM(('Export (QBO)'!$G$2:$G$2483&gt;=Budget!L$1)*('Export (QBO)'!$G$2:$G$2483&lt;=((EOMONTH(Budget!L$1,0))))*('Export (QBO)'!$J$2:$J$2483=$A246)*('Export (QBO)'!$I$2:$I$2483))
)</f>
        <v>0</v>
      </c>
      <c r="M246" s="30" cm="1">
        <f t="array" ref="M246">(
SUM(('Export (QBO)'!$G$2:$G$2483&gt;=Budget!M$1)*('Export (QBO)'!$G$2:$G$2483&lt;=((EOMONTH(Budget!M$1,0))))*('Export (QBO)'!$J$2:$J$2483=$A246)*('Export (QBO)'!$I$2:$I$2483))
)</f>
        <v>0</v>
      </c>
      <c r="N246" s="30" cm="1">
        <f t="array" ref="N246">(
SUM(('Export (QBO)'!$G$2:$G$2483&gt;=Budget!N$1)*('Export (QBO)'!$G$2:$G$2483&lt;=((EOMONTH(Budget!N$1,0))))*('Export (QBO)'!$J$2:$J$2483=$A246)*('Export (QBO)'!$I$2:$I$2483))
)</f>
        <v>0</v>
      </c>
      <c r="O246" s="30" cm="1">
        <f t="array" ref="O246">(
SUM(('Export (QBO)'!$G$2:$G$2483&gt;=Budget!O$1)*('Export (QBO)'!$G$2:$G$2483&lt;=((EOMONTH(Budget!O$1,0))))*('Export (QBO)'!$J$2:$J$2483=$A246)*('Export (QBO)'!$I$2:$I$2483))
)</f>
        <v>0</v>
      </c>
      <c r="P246" s="31">
        <f t="shared" si="51"/>
        <v>0</v>
      </c>
      <c r="Q246" s="30" cm="1">
        <f t="array" ref="Q246">(
SUM(('Export (QBO)'!$G$2:$G$2483&gt;=Budget!Q$1)*('Export (QBO)'!$G$2:$G$2483&lt;=((EOMONTH(Budget!Q$1,0))))*('Export (QBO)'!$J$2:$J$2483=$A246)*('Export (QBO)'!$I$2:$I$2483))
)</f>
        <v>0</v>
      </c>
      <c r="R246" s="30" cm="1">
        <f t="array" ref="R246">(
SUM(('Export (QBO)'!$G$2:$G$2483&gt;=Budget!R$1)*('Export (QBO)'!$G$2:$G$2483&lt;=((EOMONTH(Budget!R$1,0))))*('Export (QBO)'!$J$2:$J$2483=$A246)*('Export (QBO)'!$I$2:$I$2483))
)</f>
        <v>0</v>
      </c>
      <c r="S246" s="30" cm="1">
        <f t="array" ref="S246">(
SUM(('Export (QBO)'!$G$2:$G$2483&gt;=Budget!S$1)*('Export (QBO)'!$G$2:$G$2483&lt;=((EOMONTH(Budget!S$1,0))))*('Export (QBO)'!$J$2:$J$2483=$A246)*('Export (QBO)'!$I$2:$I$2483))
)</f>
        <v>0</v>
      </c>
      <c r="T246" s="30" cm="1">
        <f t="array" ref="T246">(
SUM(('Export (QBO)'!$G$2:$G$2483&gt;=Budget!T$1)*('Export (QBO)'!$G$2:$G$2483&lt;=((EOMONTH(Budget!T$1,0))))*('Export (QBO)'!$J$2:$J$2483=$A246)*('Export (QBO)'!$I$2:$I$2483))
)</f>
        <v>0</v>
      </c>
      <c r="U246" s="30" cm="1">
        <f t="array" ref="U246">(
SUM(('Export (QBO)'!$G$2:$G$2483&gt;=Budget!U$1)*('Export (QBO)'!$G$2:$G$2483&lt;=((EOMONTH(Budget!U$1,0))))*('Export (QBO)'!$J$2:$J$2483=$A246)*('Export (QBO)'!$I$2:$I$2483))
)</f>
        <v>0</v>
      </c>
      <c r="V246" s="30" cm="1">
        <f t="array" ref="V246">(
SUM(('Export (QBO)'!$G$2:$G$2483&gt;=Budget!V$1)*('Export (QBO)'!$G$2:$G$2483&lt;=((EOMONTH(Budget!V$1,0))))*('Export (QBO)'!$J$2:$J$2483=$A246)*('Export (QBO)'!$I$2:$I$2483))
)</f>
        <v>0</v>
      </c>
      <c r="W246" s="30" cm="1">
        <f t="array" ref="W246">(
SUM(('Export (QBO)'!$G$2:$G$2483&gt;=Budget!W$1)*('Export (QBO)'!$G$2:$G$2483&lt;=((EOMONTH(Budget!W$1,0))))*('Export (QBO)'!$J$2:$J$2483=$A246)*('Export (QBO)'!$I$2:$I$2483))
)</f>
        <v>0</v>
      </c>
      <c r="X246" s="30" cm="1">
        <f t="array" ref="X246">(
SUM(('Export (QBO)'!$G$2:$G$2483&gt;=Budget!X$1)*('Export (QBO)'!$G$2:$G$2483&lt;=((EOMONTH(Budget!X$1,0))))*('Export (QBO)'!$J$2:$J$2483=$A246)*('Export (QBO)'!$I$2:$I$2483))
)</f>
        <v>0</v>
      </c>
      <c r="Y246" s="30" cm="1">
        <f t="array" ref="Y246">(
SUM(('Export (QBO)'!$G$2:$G$2483&gt;=Budget!Y$1)*('Export (QBO)'!$G$2:$G$2483&lt;=((EOMONTH(Budget!Y$1,0))))*('Export (QBO)'!$J$2:$J$2483=$A246)*('Export (QBO)'!$I$2:$I$2483))
)</f>
        <v>0</v>
      </c>
      <c r="Z246" s="30" cm="1">
        <f t="array" ref="Z246">(
SUM(('Export (QBO)'!$G$2:$G$2483&gt;=Budget!Z$1)*('Export (QBO)'!$G$2:$G$2483&lt;=((EOMONTH(Budget!Z$1,0))))*('Export (QBO)'!$J$2:$J$2483=$A246)*('Export (QBO)'!$I$2:$I$2483))
)</f>
        <v>0</v>
      </c>
      <c r="AA246" s="30" cm="1">
        <f t="array" ref="AA246">(
SUM(('Export (QBO)'!$G$2:$G$2483&gt;=Budget!AA$1)*('Export (QBO)'!$G$2:$G$2483&lt;=((EOMONTH(Budget!AA$1,0))))*('Export (QBO)'!$J$2:$J$2483=$A246)*('Export (QBO)'!$I$2:$I$2483))
)</f>
        <v>0</v>
      </c>
      <c r="AB246" s="30" cm="1">
        <f t="array" ref="AB246">(
SUM(('Export (QBO)'!$G$2:$G$2483&gt;=Budget!AB$1)*('Export (QBO)'!$G$2:$G$2483&lt;=((EOMONTH(Budget!AB$1,0))))*('Export (QBO)'!$J$2:$J$2483=$A246)*('Export (QBO)'!$I$2:$I$2483))
)</f>
        <v>0</v>
      </c>
      <c r="AC246" s="31">
        <f t="shared" si="52"/>
        <v>0</v>
      </c>
    </row>
    <row r="247" spans="1:35">
      <c r="A247" s="54" t="s">
        <v>638</v>
      </c>
      <c r="B247" s="3" t="str">
        <f>IFERROR((VLOOKUP(A247,'GL Review'!E:G,3,FALSE)),"")</f>
        <v/>
      </c>
      <c r="D247" s="30" cm="1">
        <f t="array" ref="D247">(
SUM(('Export (QBO)'!$G$2:$G$2483&gt;=Budget!D$1)*('Export (QBO)'!$G$2:$G$2483&lt;=((EOMONTH(Budget!D$1,0))))*('Export (QBO)'!$J$2:$J$2483=$A247)*('Export (QBO)'!$I$2:$I$2483))
)</f>
        <v>0</v>
      </c>
      <c r="E247" s="30" cm="1">
        <f t="array" ref="E247">(
SUM(('Export (QBO)'!$G$2:$G$2483&gt;=Budget!E$1)*('Export (QBO)'!$G$2:$G$2483&lt;=((EOMONTH(Budget!E$1,0))))*('Export (QBO)'!$J$2:$J$2483=$A247)*('Export (QBO)'!$I$2:$I$2483))
)</f>
        <v>0</v>
      </c>
      <c r="F247" s="30" cm="1">
        <f t="array" ref="F247">(
SUM(('Export (QBO)'!$G$2:$G$2483&gt;=Budget!F$1)*('Export (QBO)'!$G$2:$G$2483&lt;=((EOMONTH(Budget!F$1,0))))*('Export (QBO)'!$J$2:$J$2483=$A247)*('Export (QBO)'!$I$2:$I$2483))
)</f>
        <v>0</v>
      </c>
      <c r="G247" s="30" cm="1">
        <f t="array" ref="G247">(
SUM(('Export (QBO)'!$G$2:$G$2483&gt;=Budget!G$1)*('Export (QBO)'!$G$2:$G$2483&lt;=((EOMONTH(Budget!G$1,0))))*('Export (QBO)'!$J$2:$J$2483=$A247)*('Export (QBO)'!$I$2:$I$2483))
)</f>
        <v>0</v>
      </c>
      <c r="H247" s="30" cm="1">
        <f t="array" ref="H247">(
SUM(('Export (QBO)'!$G$2:$G$2483&gt;=Budget!H$1)*('Export (QBO)'!$G$2:$G$2483&lt;=((EOMONTH(Budget!H$1,0))))*('Export (QBO)'!$J$2:$J$2483=$A247)*('Export (QBO)'!$I$2:$I$2483))
)</f>
        <v>0</v>
      </c>
      <c r="I247" s="30" cm="1">
        <f t="array" ref="I247">(
SUM(('Export (QBO)'!$G$2:$G$2483&gt;=Budget!I$1)*('Export (QBO)'!$G$2:$G$2483&lt;=((EOMONTH(Budget!I$1,0))))*('Export (QBO)'!$J$2:$J$2483=$A247)*('Export (QBO)'!$I$2:$I$2483))
)</f>
        <v>0</v>
      </c>
      <c r="J247" s="30" cm="1">
        <f t="array" ref="J247">(
SUM(('Export (QBO)'!$G$2:$G$2483&gt;=Budget!J$1)*('Export (QBO)'!$G$2:$G$2483&lt;=((EOMONTH(Budget!J$1,0))))*('Export (QBO)'!$J$2:$J$2483=$A247)*('Export (QBO)'!$I$2:$I$2483))
)</f>
        <v>0</v>
      </c>
      <c r="K247" s="30" cm="1">
        <f t="array" ref="K247">(
SUM(('Export (QBO)'!$G$2:$G$2483&gt;=Budget!K$1)*('Export (QBO)'!$G$2:$G$2483&lt;=((EOMONTH(Budget!K$1,0))))*('Export (QBO)'!$J$2:$J$2483=$A247)*('Export (QBO)'!$I$2:$I$2483))
)</f>
        <v>0</v>
      </c>
      <c r="L247" s="30" cm="1">
        <f t="array" ref="L247">(
SUM(('Export (QBO)'!$G$2:$G$2483&gt;=Budget!L$1)*('Export (QBO)'!$G$2:$G$2483&lt;=((EOMONTH(Budget!L$1,0))))*('Export (QBO)'!$J$2:$J$2483=$A247)*('Export (QBO)'!$I$2:$I$2483))
)</f>
        <v>0</v>
      </c>
      <c r="M247" s="30" cm="1">
        <f t="array" ref="M247">(
SUM(('Export (QBO)'!$G$2:$G$2483&gt;=Budget!M$1)*('Export (QBO)'!$G$2:$G$2483&lt;=((EOMONTH(Budget!M$1,0))))*('Export (QBO)'!$J$2:$J$2483=$A247)*('Export (QBO)'!$I$2:$I$2483))
)</f>
        <v>0</v>
      </c>
      <c r="N247" s="30" cm="1">
        <f t="array" ref="N247">(
SUM(('Export (QBO)'!$G$2:$G$2483&gt;=Budget!N$1)*('Export (QBO)'!$G$2:$G$2483&lt;=((EOMONTH(Budget!N$1,0))))*('Export (QBO)'!$J$2:$J$2483=$A247)*('Export (QBO)'!$I$2:$I$2483))
)</f>
        <v>0</v>
      </c>
      <c r="O247" s="30" cm="1">
        <f t="array" ref="O247">(
SUM(('Export (QBO)'!$G$2:$G$2483&gt;=Budget!O$1)*('Export (QBO)'!$G$2:$G$2483&lt;=((EOMONTH(Budget!O$1,0))))*('Export (QBO)'!$J$2:$J$2483=$A247)*('Export (QBO)'!$I$2:$I$2483))
)</f>
        <v>0</v>
      </c>
      <c r="P247" s="31">
        <f t="shared" si="51"/>
        <v>0</v>
      </c>
      <c r="Q247" s="30" cm="1">
        <f t="array" ref="Q247">(
SUM(('Export (QBO)'!$G$2:$G$2483&gt;=Budget!Q$1)*('Export (QBO)'!$G$2:$G$2483&lt;=((EOMONTH(Budget!Q$1,0))))*('Export (QBO)'!$J$2:$J$2483=$A247)*('Export (QBO)'!$I$2:$I$2483))
)</f>
        <v>0</v>
      </c>
      <c r="R247" s="30" cm="1">
        <f t="array" ref="R247">(
SUM(('Export (QBO)'!$G$2:$G$2483&gt;=Budget!R$1)*('Export (QBO)'!$G$2:$G$2483&lt;=((EOMONTH(Budget!R$1,0))))*('Export (QBO)'!$J$2:$J$2483=$A247)*('Export (QBO)'!$I$2:$I$2483))
)</f>
        <v>0</v>
      </c>
      <c r="S247" s="30" cm="1">
        <f t="array" ref="S247">(
SUM(('Export (QBO)'!$G$2:$G$2483&gt;=Budget!S$1)*('Export (QBO)'!$G$2:$G$2483&lt;=((EOMONTH(Budget!S$1,0))))*('Export (QBO)'!$J$2:$J$2483=$A247)*('Export (QBO)'!$I$2:$I$2483))
)</f>
        <v>0</v>
      </c>
      <c r="T247" s="30" cm="1">
        <f t="array" ref="T247">(
SUM(('Export (QBO)'!$G$2:$G$2483&gt;=Budget!T$1)*('Export (QBO)'!$G$2:$G$2483&lt;=((EOMONTH(Budget!T$1,0))))*('Export (QBO)'!$J$2:$J$2483=$A247)*('Export (QBO)'!$I$2:$I$2483))
)</f>
        <v>0</v>
      </c>
      <c r="U247" s="30" cm="1">
        <f t="array" ref="U247">(
SUM(('Export (QBO)'!$G$2:$G$2483&gt;=Budget!U$1)*('Export (QBO)'!$G$2:$G$2483&lt;=((EOMONTH(Budget!U$1,0))))*('Export (QBO)'!$J$2:$J$2483=$A247)*('Export (QBO)'!$I$2:$I$2483))
)</f>
        <v>0</v>
      </c>
      <c r="V247" s="30" cm="1">
        <f t="array" ref="V247">(
SUM(('Export (QBO)'!$G$2:$G$2483&gt;=Budget!V$1)*('Export (QBO)'!$G$2:$G$2483&lt;=((EOMONTH(Budget!V$1,0))))*('Export (QBO)'!$J$2:$J$2483=$A247)*('Export (QBO)'!$I$2:$I$2483))
)</f>
        <v>0</v>
      </c>
      <c r="W247" s="30" cm="1">
        <f t="array" ref="W247">(
SUM(('Export (QBO)'!$G$2:$G$2483&gt;=Budget!W$1)*('Export (QBO)'!$G$2:$G$2483&lt;=((EOMONTH(Budget!W$1,0))))*('Export (QBO)'!$J$2:$J$2483=$A247)*('Export (QBO)'!$I$2:$I$2483))
)</f>
        <v>0</v>
      </c>
      <c r="X247" s="30" cm="1">
        <f t="array" ref="X247">(
SUM(('Export (QBO)'!$G$2:$G$2483&gt;=Budget!X$1)*('Export (QBO)'!$G$2:$G$2483&lt;=((EOMONTH(Budget!X$1,0))))*('Export (QBO)'!$J$2:$J$2483=$A247)*('Export (QBO)'!$I$2:$I$2483))
)</f>
        <v>0</v>
      </c>
      <c r="Y247" s="30" cm="1">
        <f t="array" ref="Y247">(
SUM(('Export (QBO)'!$G$2:$G$2483&gt;=Budget!Y$1)*('Export (QBO)'!$G$2:$G$2483&lt;=((EOMONTH(Budget!Y$1,0))))*('Export (QBO)'!$J$2:$J$2483=$A247)*('Export (QBO)'!$I$2:$I$2483))
)</f>
        <v>0</v>
      </c>
      <c r="Z247" s="30" cm="1">
        <f t="array" ref="Z247">(
SUM(('Export (QBO)'!$G$2:$G$2483&gt;=Budget!Z$1)*('Export (QBO)'!$G$2:$G$2483&lt;=((EOMONTH(Budget!Z$1,0))))*('Export (QBO)'!$J$2:$J$2483=$A247)*('Export (QBO)'!$I$2:$I$2483))
)</f>
        <v>0</v>
      </c>
      <c r="AA247" s="30" cm="1">
        <f t="array" ref="AA247">(
SUM(('Export (QBO)'!$G$2:$G$2483&gt;=Budget!AA$1)*('Export (QBO)'!$G$2:$G$2483&lt;=((EOMONTH(Budget!AA$1,0))))*('Export (QBO)'!$J$2:$J$2483=$A247)*('Export (QBO)'!$I$2:$I$2483))
)</f>
        <v>0</v>
      </c>
      <c r="AB247" s="30" cm="1">
        <f t="array" ref="AB247">(
SUM(('Export (QBO)'!$G$2:$G$2483&gt;=Budget!AB$1)*('Export (QBO)'!$G$2:$G$2483&lt;=((EOMONTH(Budget!AB$1,0))))*('Export (QBO)'!$J$2:$J$2483=$A247)*('Export (QBO)'!$I$2:$I$2483))
)</f>
        <v>0</v>
      </c>
      <c r="AC247" s="31">
        <f t="shared" si="52"/>
        <v>0</v>
      </c>
    </row>
    <row r="248" spans="1:35">
      <c r="A248" s="54" t="s">
        <v>338</v>
      </c>
      <c r="B248" s="3" t="str">
        <f>IFERROR((VLOOKUP(A248,'GL Review'!E:G,3,FALSE)),"")</f>
        <v/>
      </c>
      <c r="D248" s="30" cm="1">
        <f t="array" ref="D248">(
SUM(('Export (QBO)'!$G$2:$G$2483&gt;=Budget!D$1)*('Export (QBO)'!$G$2:$G$2483&lt;=((EOMONTH(Budget!D$1,0))))*('Export (QBO)'!$J$2:$J$2483=$A248)*('Export (QBO)'!$I$2:$I$2483))
)</f>
        <v>0</v>
      </c>
      <c r="E248" s="30" cm="1">
        <f t="array" ref="E248">(
SUM(('Export (QBO)'!$G$2:$G$2483&gt;=Budget!E$1)*('Export (QBO)'!$G$2:$G$2483&lt;=((EOMONTH(Budget!E$1,0))))*('Export (QBO)'!$J$2:$J$2483=$A248)*('Export (QBO)'!$I$2:$I$2483))
)</f>
        <v>0</v>
      </c>
      <c r="F248" s="30" cm="1">
        <f t="array" ref="F248">(
SUM(('Export (QBO)'!$G$2:$G$2483&gt;=Budget!F$1)*('Export (QBO)'!$G$2:$G$2483&lt;=((EOMONTH(Budget!F$1,0))))*('Export (QBO)'!$J$2:$J$2483=$A248)*('Export (QBO)'!$I$2:$I$2483))
)</f>
        <v>0</v>
      </c>
      <c r="G248" s="30" cm="1">
        <f t="array" ref="G248">(
SUM(('Export (QBO)'!$G$2:$G$2483&gt;=Budget!G$1)*('Export (QBO)'!$G$2:$G$2483&lt;=((EOMONTH(Budget!G$1,0))))*('Export (QBO)'!$J$2:$J$2483=$A248)*('Export (QBO)'!$I$2:$I$2483))
)</f>
        <v>0</v>
      </c>
      <c r="H248" s="30" cm="1">
        <f t="array" ref="H248">(
SUM(('Export (QBO)'!$G$2:$G$2483&gt;=Budget!H$1)*('Export (QBO)'!$G$2:$G$2483&lt;=((EOMONTH(Budget!H$1,0))))*('Export (QBO)'!$J$2:$J$2483=$A248)*('Export (QBO)'!$I$2:$I$2483))
)</f>
        <v>0</v>
      </c>
      <c r="I248" s="30" cm="1">
        <f t="array" ref="I248">(
SUM(('Export (QBO)'!$G$2:$G$2483&gt;=Budget!I$1)*('Export (QBO)'!$G$2:$G$2483&lt;=((EOMONTH(Budget!I$1,0))))*('Export (QBO)'!$J$2:$J$2483=$A248)*('Export (QBO)'!$I$2:$I$2483))
)</f>
        <v>0</v>
      </c>
      <c r="J248" s="30" cm="1">
        <f t="array" ref="J248">(
SUM(('Export (QBO)'!$G$2:$G$2483&gt;=Budget!J$1)*('Export (QBO)'!$G$2:$G$2483&lt;=((EOMONTH(Budget!J$1,0))))*('Export (QBO)'!$J$2:$J$2483=$A248)*('Export (QBO)'!$I$2:$I$2483))
)</f>
        <v>0</v>
      </c>
      <c r="K248" s="30" cm="1">
        <f t="array" ref="K248">(
SUM(('Export (QBO)'!$G$2:$G$2483&gt;=Budget!K$1)*('Export (QBO)'!$G$2:$G$2483&lt;=((EOMONTH(Budget!K$1,0))))*('Export (QBO)'!$J$2:$J$2483=$A248)*('Export (QBO)'!$I$2:$I$2483))
)</f>
        <v>0</v>
      </c>
      <c r="L248" s="30" cm="1">
        <f t="array" ref="L248">(
SUM(('Export (QBO)'!$G$2:$G$2483&gt;=Budget!L$1)*('Export (QBO)'!$G$2:$G$2483&lt;=((EOMONTH(Budget!L$1,0))))*('Export (QBO)'!$J$2:$J$2483=$A248)*('Export (QBO)'!$I$2:$I$2483))
)</f>
        <v>0</v>
      </c>
      <c r="M248" s="30" cm="1">
        <f t="array" ref="M248">(
SUM(('Export (QBO)'!$G$2:$G$2483&gt;=Budget!M$1)*('Export (QBO)'!$G$2:$G$2483&lt;=((EOMONTH(Budget!M$1,0))))*('Export (QBO)'!$J$2:$J$2483=$A248)*('Export (QBO)'!$I$2:$I$2483))
)</f>
        <v>0</v>
      </c>
      <c r="N248" s="30" cm="1">
        <f t="array" ref="N248">(
SUM(('Export (QBO)'!$G$2:$G$2483&gt;=Budget!N$1)*('Export (QBO)'!$G$2:$G$2483&lt;=((EOMONTH(Budget!N$1,0))))*('Export (QBO)'!$J$2:$J$2483=$A248)*('Export (QBO)'!$I$2:$I$2483))
)</f>
        <v>0</v>
      </c>
      <c r="O248" s="30" cm="1">
        <f t="array" ref="O248">(
SUM(('Export (QBO)'!$G$2:$G$2483&gt;=Budget!O$1)*('Export (QBO)'!$G$2:$G$2483&lt;=((EOMONTH(Budget!O$1,0))))*('Export (QBO)'!$J$2:$J$2483=$A248)*('Export (QBO)'!$I$2:$I$2483))
)</f>
        <v>0</v>
      </c>
      <c r="P248" s="31">
        <f t="shared" si="51"/>
        <v>0</v>
      </c>
      <c r="Q248" s="30" cm="1">
        <f t="array" ref="Q248">(
SUM(('Export (QBO)'!$G$2:$G$2483&gt;=Budget!Q$1)*('Export (QBO)'!$G$2:$G$2483&lt;=((EOMONTH(Budget!Q$1,0))))*('Export (QBO)'!$J$2:$J$2483=$A248)*('Export (QBO)'!$I$2:$I$2483))
)</f>
        <v>0</v>
      </c>
      <c r="R248" s="30" cm="1">
        <f t="array" ref="R248">(
SUM(('Export (QBO)'!$G$2:$G$2483&gt;=Budget!R$1)*('Export (QBO)'!$G$2:$G$2483&lt;=((EOMONTH(Budget!R$1,0))))*('Export (QBO)'!$J$2:$J$2483=$A248)*('Export (QBO)'!$I$2:$I$2483))
)</f>
        <v>0</v>
      </c>
      <c r="S248" s="30" cm="1">
        <f t="array" ref="S248">(
SUM(('Export (QBO)'!$G$2:$G$2483&gt;=Budget!S$1)*('Export (QBO)'!$G$2:$G$2483&lt;=((EOMONTH(Budget!S$1,0))))*('Export (QBO)'!$J$2:$J$2483=$A248)*('Export (QBO)'!$I$2:$I$2483))
)</f>
        <v>0</v>
      </c>
      <c r="T248" s="30" cm="1">
        <f t="array" ref="T248">(
SUM(('Export (QBO)'!$G$2:$G$2483&gt;=Budget!T$1)*('Export (QBO)'!$G$2:$G$2483&lt;=((EOMONTH(Budget!T$1,0))))*('Export (QBO)'!$J$2:$J$2483=$A248)*('Export (QBO)'!$I$2:$I$2483))
)</f>
        <v>0</v>
      </c>
      <c r="U248" s="30" cm="1">
        <f t="array" ref="U248">(
SUM(('Export (QBO)'!$G$2:$G$2483&gt;=Budget!U$1)*('Export (QBO)'!$G$2:$G$2483&lt;=((EOMONTH(Budget!U$1,0))))*('Export (QBO)'!$J$2:$J$2483=$A248)*('Export (QBO)'!$I$2:$I$2483))
)</f>
        <v>0</v>
      </c>
      <c r="V248" s="67" cm="1">
        <f t="array" ref="V248">(
SUM(('Export (QBO)'!$G$2:$G$2483&gt;=Budget!V$1)*('Export (QBO)'!$G$2:$G$2483&lt;=((EOMONTH(Budget!V$1,0))))*('Export (QBO)'!$J$2:$J$2483=$A248)*('Export (QBO)'!$I$2:$I$2483))
)</f>
        <v>0</v>
      </c>
      <c r="W248" s="67" cm="1">
        <f t="array" ref="W248">(
SUM(('Export (QBO)'!$G$2:$G$2483&gt;=Budget!W$1)*('Export (QBO)'!$G$2:$G$2483&lt;=((EOMONTH(Budget!W$1,0))))*('Export (QBO)'!$J$2:$J$2483=$A248)*('Export (QBO)'!$I$2:$I$2483))
)</f>
        <v>0</v>
      </c>
      <c r="X248" s="67" cm="1">
        <f t="array" ref="X248">(
SUM(('Export (QBO)'!$G$2:$G$2483&gt;=Budget!X$1)*('Export (QBO)'!$G$2:$G$2483&lt;=((EOMONTH(Budget!X$1,0))))*('Export (QBO)'!$J$2:$J$2483=$A248)*('Export (QBO)'!$I$2:$I$2483))
)</f>
        <v>0</v>
      </c>
      <c r="Y248" s="67" cm="1">
        <f t="array" ref="Y248">(
SUM(('Export (QBO)'!$G$2:$G$2483&gt;=Budget!Y$1)*('Export (QBO)'!$G$2:$G$2483&lt;=((EOMONTH(Budget!Y$1,0))))*('Export (QBO)'!$J$2:$J$2483=$A248)*('Export (QBO)'!$I$2:$I$2483))
)</f>
        <v>0</v>
      </c>
      <c r="Z248" s="67" cm="1">
        <f t="array" ref="Z248">(
SUM(('Export (QBO)'!$G$2:$G$2483&gt;=Budget!Z$1)*('Export (QBO)'!$G$2:$G$2483&lt;=((EOMONTH(Budget!Z$1,0))))*('Export (QBO)'!$J$2:$J$2483=$A248)*('Export (QBO)'!$I$2:$I$2483))
)</f>
        <v>0</v>
      </c>
      <c r="AA248" s="67" cm="1">
        <f t="array" ref="AA248">(
SUM(('Export (QBO)'!$G$2:$G$2483&gt;=Budget!AA$1)*('Export (QBO)'!$G$2:$G$2483&lt;=((EOMONTH(Budget!AA$1,0))))*('Export (QBO)'!$J$2:$J$2483=$A248)*('Export (QBO)'!$I$2:$I$2483))
)</f>
        <v>0</v>
      </c>
      <c r="AB248" s="67" cm="1">
        <f t="array" ref="AB248">(
SUM(('Export (QBO)'!$G$2:$G$2483&gt;=Budget!AB$1)*('Export (QBO)'!$G$2:$G$2483&lt;=((EOMONTH(Budget!AB$1,0))))*('Export (QBO)'!$J$2:$J$2483=$A248)*('Export (QBO)'!$I$2:$I$2483))
)</f>
        <v>0</v>
      </c>
      <c r="AC248" s="31">
        <f t="shared" si="52"/>
        <v>0</v>
      </c>
      <c r="AI248" s="21" t="s">
        <v>639</v>
      </c>
    </row>
    <row r="249" spans="1:35" ht="17" thickBot="1">
      <c r="B249" s="3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1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1"/>
    </row>
    <row r="250" spans="1:35">
      <c r="A250" s="61" t="s">
        <v>615</v>
      </c>
      <c r="B250" s="3" t="str">
        <f>IFERROR((VLOOKUP(A250,'GL Review'!E:G,3,FALSE)),"")</f>
        <v/>
      </c>
      <c r="P250" s="35">
        <f>SUM(D250:O250)</f>
        <v>0</v>
      </c>
      <c r="Q250" s="34">
        <f t="shared" ref="Q250:AB250" si="53">SUM(Q222:Q249)</f>
        <v>-107403.2</v>
      </c>
      <c r="R250" s="34">
        <f t="shared" si="53"/>
        <v>853.17</v>
      </c>
      <c r="S250" s="34">
        <f t="shared" si="53"/>
        <v>0</v>
      </c>
      <c r="T250" s="34">
        <f t="shared" si="53"/>
        <v>5113.5300000000007</v>
      </c>
      <c r="U250" s="34">
        <f t="shared" si="53"/>
        <v>1184.53</v>
      </c>
      <c r="V250" s="34">
        <f t="shared" si="53"/>
        <v>0</v>
      </c>
      <c r="W250" s="34">
        <f t="shared" si="53"/>
        <v>0</v>
      </c>
      <c r="X250" s="34">
        <f t="shared" si="53"/>
        <v>0</v>
      </c>
      <c r="Y250" s="34">
        <f t="shared" si="53"/>
        <v>0</v>
      </c>
      <c r="Z250" s="34">
        <f t="shared" si="53"/>
        <v>0</v>
      </c>
      <c r="AA250" s="34">
        <f t="shared" si="53"/>
        <v>0</v>
      </c>
      <c r="AB250" s="34">
        <f t="shared" si="53"/>
        <v>0</v>
      </c>
      <c r="AC250" s="35">
        <f>SUM(Q250:AB250)</f>
        <v>-100251.97</v>
      </c>
    </row>
    <row r="254" spans="1:35">
      <c r="A254" s="40" t="s">
        <v>522</v>
      </c>
      <c r="B254" s="3" t="str">
        <f>IFERROR((VLOOKUP(A254,'GL Review'!E:G,3,FALSE)),"")</f>
        <v/>
      </c>
      <c r="C254" s="38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3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3"/>
      <c r="AD254" s="46"/>
      <c r="AF254" s="46"/>
      <c r="AH254" s="46"/>
    </row>
    <row r="255" spans="1:35">
      <c r="A255" s="54" t="s">
        <v>521</v>
      </c>
      <c r="B255" s="3">
        <f>IFERROR((VLOOKUP(A255,'GL Review'!E:G,3,FALSE)),"")</f>
        <v>12000</v>
      </c>
      <c r="D255" s="30" cm="1">
        <f t="array" ref="D255">(
SUM(('Export (QBO)'!$G$2:$G$2483&gt;=Budget!D$1)*('Export (QBO)'!$G$2:$G$2483&lt;=((EOMONTH(Budget!D$1,0))))*('Export (QBO)'!$J$2:$J$2483=$A255)*('Export (QBO)'!$I$2:$I$2483))
)</f>
        <v>0</v>
      </c>
      <c r="E255" s="30" cm="1">
        <f t="array" ref="E255">(
SUM(('Export (QBO)'!$G$2:$G$2483&gt;=Budget!E$1)*('Export (QBO)'!$G$2:$G$2483&lt;=((EOMONTH(Budget!E$1,0))))*('Export (QBO)'!$J$2:$J$2483=$A255)*('Export (QBO)'!$I$2:$I$2483))
)</f>
        <v>0</v>
      </c>
      <c r="F255" s="30" cm="1">
        <f t="array" ref="F255">(
SUM(('Export (QBO)'!$G$2:$G$2483&gt;=Budget!F$1)*('Export (QBO)'!$G$2:$G$2483&lt;=((EOMONTH(Budget!F$1,0))))*('Export (QBO)'!$J$2:$J$2483=$A255)*('Export (QBO)'!$I$2:$I$2483))
)</f>
        <v>0</v>
      </c>
      <c r="G255" s="30" cm="1">
        <f t="array" ref="G255">(
SUM(('Export (QBO)'!$G$2:$G$2483&gt;=Budget!G$1)*('Export (QBO)'!$G$2:$G$2483&lt;=((EOMONTH(Budget!G$1,0))))*('Export (QBO)'!$J$2:$J$2483=$A255)*('Export (QBO)'!$I$2:$I$2483))
)</f>
        <v>0</v>
      </c>
      <c r="H255" s="30" cm="1">
        <f t="array" ref="H255">(
SUM(('Export (QBO)'!$G$2:$G$2483&gt;=Budget!H$1)*('Export (QBO)'!$G$2:$G$2483&lt;=((EOMONTH(Budget!H$1,0))))*('Export (QBO)'!$J$2:$J$2483=$A255)*('Export (QBO)'!$I$2:$I$2483))
)</f>
        <v>0</v>
      </c>
      <c r="I255" s="30" cm="1">
        <f t="array" ref="I255">(
SUM(('Export (QBO)'!$G$2:$G$2483&gt;=Budget!I$1)*('Export (QBO)'!$G$2:$G$2483&lt;=((EOMONTH(Budget!I$1,0))))*('Export (QBO)'!$J$2:$J$2483=$A255)*('Export (QBO)'!$I$2:$I$2483))
)</f>
        <v>0</v>
      </c>
      <c r="J255" s="30" cm="1">
        <f t="array" ref="J255">(
SUM(('Export (QBO)'!$G$2:$G$2483&gt;=Budget!J$1)*('Export (QBO)'!$G$2:$G$2483&lt;=((EOMONTH(Budget!J$1,0))))*('Export (QBO)'!$J$2:$J$2483=$A255)*('Export (QBO)'!$I$2:$I$2483))
)</f>
        <v>0</v>
      </c>
      <c r="K255" s="30" cm="1">
        <f t="array" ref="K255">(
SUM(('Export (QBO)'!$G$2:$G$2483&gt;=Budget!K$1)*('Export (QBO)'!$G$2:$G$2483&lt;=((EOMONTH(Budget!K$1,0))))*('Export (QBO)'!$J$2:$J$2483=$A255)*('Export (QBO)'!$I$2:$I$2483))
)</f>
        <v>0</v>
      </c>
      <c r="L255" s="30" cm="1">
        <f t="array" ref="L255">(
SUM(('Export (QBO)'!$G$2:$G$2483&gt;=Budget!L$1)*('Export (QBO)'!$G$2:$G$2483&lt;=((EOMONTH(Budget!L$1,0))))*('Export (QBO)'!$J$2:$J$2483=$A255)*('Export (QBO)'!$I$2:$I$2483))
)</f>
        <v>0</v>
      </c>
      <c r="M255" s="30" cm="1">
        <f t="array" ref="M255">(
SUM(('Export (QBO)'!$G$2:$G$2483&gt;=Budget!M$1)*('Export (QBO)'!$G$2:$G$2483&lt;=((EOMONTH(Budget!M$1,0))))*('Export (QBO)'!$J$2:$J$2483=$A255)*('Export (QBO)'!$I$2:$I$2483))
)</f>
        <v>0</v>
      </c>
      <c r="N255" s="30" cm="1">
        <f t="array" ref="N255">(
SUM(('Export (QBO)'!$G$2:$G$2483&gt;=Budget!N$1)*('Export (QBO)'!$G$2:$G$2483&lt;=((EOMONTH(Budget!N$1,0))))*('Export (QBO)'!$J$2:$J$2483=$A255)*('Export (QBO)'!$I$2:$I$2483))
)</f>
        <v>0</v>
      </c>
      <c r="O255" s="30" cm="1">
        <f t="array" ref="O255">(
SUM(('Export (QBO)'!$G$2:$G$2483&gt;=Budget!O$1)*('Export (QBO)'!$G$2:$G$2483&lt;=((EOMONTH(Budget!O$1,0))))*('Export (QBO)'!$J$2:$J$2483=$A255)*('Export (QBO)'!$I$2:$I$2483))
)</f>
        <v>0</v>
      </c>
      <c r="P255" s="31">
        <f>SUM(D255:O255)</f>
        <v>0</v>
      </c>
      <c r="Q255" s="30" cm="1">
        <f t="array" ref="Q255">(
SUM(('Export (QBO)'!$G$2:$G$2483&gt;=Budget!Q$1)*('Export (QBO)'!$G$2:$G$2483&lt;=((EOMONTH(Budget!Q$1,0))))*('Export (QBO)'!$J$2:$J$2483=$A255)*('Export (QBO)'!$I$2:$I$2483))
)</f>
        <v>0</v>
      </c>
      <c r="R255" s="30" cm="1">
        <f t="array" ref="R255">(
SUM(('Export (QBO)'!$G$2:$G$2483&gt;=Budget!R$1)*('Export (QBO)'!$G$2:$G$2483&lt;=((EOMONTH(Budget!R$1,0))))*('Export (QBO)'!$J$2:$J$2483=$A255)*('Export (QBO)'!$I$2:$I$2483))
)</f>
        <v>0</v>
      </c>
      <c r="S255" s="30" cm="1">
        <f t="array" ref="S255">(
SUM(('Export (QBO)'!$G$2:$G$2483&gt;=Budget!S$1)*('Export (QBO)'!$G$2:$G$2483&lt;=((EOMONTH(Budget!S$1,0))))*('Export (QBO)'!$J$2:$J$2483=$A255)*('Export (QBO)'!$I$2:$I$2483))
)</f>
        <v>0</v>
      </c>
      <c r="T255" s="30" cm="1">
        <f t="array" ref="T255">(
SUM(('Export (QBO)'!$G$2:$G$2483&gt;=Budget!T$1)*('Export (QBO)'!$G$2:$G$2483&lt;=((EOMONTH(Budget!T$1,0))))*('Export (QBO)'!$J$2:$J$2483=$A255)*('Export (QBO)'!$I$2:$I$2483))
)</f>
        <v>0</v>
      </c>
      <c r="U255" s="30" cm="1">
        <f t="array" ref="U255">(
SUM(('Export (QBO)'!$G$2:$G$2483&gt;=Budget!U$1)*('Export (QBO)'!$G$2:$G$2483&lt;=((EOMONTH(Budget!U$1,0))))*('Export (QBO)'!$J$2:$J$2483=$A255)*('Export (QBO)'!$I$2:$I$2483))
)</f>
        <v>0</v>
      </c>
      <c r="V255" s="30" cm="1">
        <f t="array" ref="V255">(
SUM(('Export (QBO)'!$G$2:$G$2483&gt;=Budget!V$1)*('Export (QBO)'!$G$2:$G$2483&lt;=((EOMONTH(Budget!V$1,0))))*('Export (QBO)'!$J$2:$J$2483=$A255)*('Export (QBO)'!$I$2:$I$2483))
)</f>
        <v>0</v>
      </c>
      <c r="W255" s="30" cm="1">
        <f t="array" ref="W255">(
SUM(('Export (QBO)'!$G$2:$G$2483&gt;=Budget!W$1)*('Export (QBO)'!$G$2:$G$2483&lt;=((EOMONTH(Budget!W$1,0))))*('Export (QBO)'!$J$2:$J$2483=$A255)*('Export (QBO)'!$I$2:$I$2483))
)</f>
        <v>0</v>
      </c>
      <c r="X255" s="30" cm="1">
        <f t="array" ref="X255">(
SUM(('Export (QBO)'!$G$2:$G$2483&gt;=Budget!X$1)*('Export (QBO)'!$G$2:$G$2483&lt;=((EOMONTH(Budget!X$1,0))))*('Export (QBO)'!$J$2:$J$2483=$A255)*('Export (QBO)'!$I$2:$I$2483))
)</f>
        <v>0</v>
      </c>
      <c r="Y255" s="30" cm="1">
        <f t="array" ref="Y255">(
SUM(('Export (QBO)'!$G$2:$G$2483&gt;=Budget!Y$1)*('Export (QBO)'!$G$2:$G$2483&lt;=((EOMONTH(Budget!Y$1,0))))*('Export (QBO)'!$J$2:$J$2483=$A255)*('Export (QBO)'!$I$2:$I$2483))
)</f>
        <v>0</v>
      </c>
      <c r="Z255" s="30" cm="1">
        <f t="array" ref="Z255">(
SUM(('Export (QBO)'!$G$2:$G$2483&gt;=Budget!Z$1)*('Export (QBO)'!$G$2:$G$2483&lt;=((EOMONTH(Budget!Z$1,0))))*('Export (QBO)'!$J$2:$J$2483=$A255)*('Export (QBO)'!$I$2:$I$2483))
)</f>
        <v>0</v>
      </c>
      <c r="AA255" s="30" cm="1">
        <f t="array" ref="AA255">(
SUM(('Export (QBO)'!$G$2:$G$2483&gt;=Budget!AA$1)*('Export (QBO)'!$G$2:$G$2483&lt;=((EOMONTH(Budget!AA$1,0))))*('Export (QBO)'!$J$2:$J$2483=$A255)*('Export (QBO)'!$I$2:$I$2483))
)</f>
        <v>0</v>
      </c>
      <c r="AB255" s="30" cm="1">
        <f t="array" ref="AB255">(
SUM(('Export (QBO)'!$G$2:$G$2483&gt;=Budget!AB$1)*('Export (QBO)'!$G$2:$G$2483&lt;=((EOMONTH(Budget!AB$1,0))))*('Export (QBO)'!$J$2:$J$2483=$A255)*('Export (QBO)'!$I$2:$I$2483))
)</f>
        <v>0</v>
      </c>
      <c r="AC255" s="31">
        <f>SUM(Q255:AB255)</f>
        <v>0</v>
      </c>
    </row>
    <row r="256" spans="1:35">
      <c r="A256" s="54" t="s">
        <v>527</v>
      </c>
      <c r="B256" s="3">
        <f>IFERROR((VLOOKUP(A256,'GL Review'!E:G,3,FALSE)),"")</f>
        <v>13000</v>
      </c>
      <c r="D256" s="30" cm="1">
        <f t="array" ref="D256">(
SUM(('Export (QBO)'!$G$2:$G$2483&gt;=Budget!D$1)*('Export (QBO)'!$G$2:$G$2483&lt;=((EOMONTH(Budget!D$1,0))))*('Export (QBO)'!$J$2:$J$2483=$A256)*('Export (QBO)'!$I$2:$I$2483))
)</f>
        <v>0</v>
      </c>
      <c r="E256" s="30" cm="1">
        <f t="array" ref="E256">(
SUM(('Export (QBO)'!$G$2:$G$2483&gt;=Budget!E$1)*('Export (QBO)'!$G$2:$G$2483&lt;=((EOMONTH(Budget!E$1,0))))*('Export (QBO)'!$J$2:$J$2483=$A256)*('Export (QBO)'!$I$2:$I$2483))
)</f>
        <v>0</v>
      </c>
      <c r="F256" s="30" cm="1">
        <f t="array" ref="F256">(
SUM(('Export (QBO)'!$G$2:$G$2483&gt;=Budget!F$1)*('Export (QBO)'!$G$2:$G$2483&lt;=((EOMONTH(Budget!F$1,0))))*('Export (QBO)'!$J$2:$J$2483=$A256)*('Export (QBO)'!$I$2:$I$2483))
)</f>
        <v>0</v>
      </c>
      <c r="G256" s="30" cm="1">
        <f t="array" ref="G256">(
SUM(('Export (QBO)'!$G$2:$G$2483&gt;=Budget!G$1)*('Export (QBO)'!$G$2:$G$2483&lt;=((EOMONTH(Budget!G$1,0))))*('Export (QBO)'!$J$2:$J$2483=$A256)*('Export (QBO)'!$I$2:$I$2483))
)</f>
        <v>0</v>
      </c>
      <c r="H256" s="30" cm="1">
        <f t="array" ref="H256">(
SUM(('Export (QBO)'!$G$2:$G$2483&gt;=Budget!H$1)*('Export (QBO)'!$G$2:$G$2483&lt;=((EOMONTH(Budget!H$1,0))))*('Export (QBO)'!$J$2:$J$2483=$A256)*('Export (QBO)'!$I$2:$I$2483))
)</f>
        <v>0</v>
      </c>
      <c r="I256" s="30" cm="1">
        <f t="array" ref="I256">(
SUM(('Export (QBO)'!$G$2:$G$2483&gt;=Budget!I$1)*('Export (QBO)'!$G$2:$G$2483&lt;=((EOMONTH(Budget!I$1,0))))*('Export (QBO)'!$J$2:$J$2483=$A256)*('Export (QBO)'!$I$2:$I$2483))
)</f>
        <v>0</v>
      </c>
      <c r="J256" s="30" cm="1">
        <f t="array" ref="J256">(
SUM(('Export (QBO)'!$G$2:$G$2483&gt;=Budget!J$1)*('Export (QBO)'!$G$2:$G$2483&lt;=((EOMONTH(Budget!J$1,0))))*('Export (QBO)'!$J$2:$J$2483=$A256)*('Export (QBO)'!$I$2:$I$2483))
)</f>
        <v>0</v>
      </c>
      <c r="K256" s="30" cm="1">
        <f t="array" ref="K256">(
SUM(('Export (QBO)'!$G$2:$G$2483&gt;=Budget!K$1)*('Export (QBO)'!$G$2:$G$2483&lt;=((EOMONTH(Budget!K$1,0))))*('Export (QBO)'!$J$2:$J$2483=$A256)*('Export (QBO)'!$I$2:$I$2483))
)</f>
        <v>0</v>
      </c>
      <c r="L256" s="30" cm="1">
        <f t="array" ref="L256">(
SUM(('Export (QBO)'!$G$2:$G$2483&gt;=Budget!L$1)*('Export (QBO)'!$G$2:$G$2483&lt;=((EOMONTH(Budget!L$1,0))))*('Export (QBO)'!$J$2:$J$2483=$A256)*('Export (QBO)'!$I$2:$I$2483))
)</f>
        <v>0</v>
      </c>
      <c r="M256" s="30" cm="1">
        <f t="array" ref="M256">(
SUM(('Export (QBO)'!$G$2:$G$2483&gt;=Budget!M$1)*('Export (QBO)'!$G$2:$G$2483&lt;=((EOMONTH(Budget!M$1,0))))*('Export (QBO)'!$J$2:$J$2483=$A256)*('Export (QBO)'!$I$2:$I$2483))
)</f>
        <v>0</v>
      </c>
      <c r="N256" s="30" cm="1">
        <f t="array" ref="N256">(
SUM(('Export (QBO)'!$G$2:$G$2483&gt;=Budget!N$1)*('Export (QBO)'!$G$2:$G$2483&lt;=((EOMONTH(Budget!N$1,0))))*('Export (QBO)'!$J$2:$J$2483=$A256)*('Export (QBO)'!$I$2:$I$2483))
)</f>
        <v>0</v>
      </c>
      <c r="O256" s="30" cm="1">
        <f t="array" ref="O256">(
SUM(('Export (QBO)'!$G$2:$G$2483&gt;=Budget!O$1)*('Export (QBO)'!$G$2:$G$2483&lt;=((EOMONTH(Budget!O$1,0))))*('Export (QBO)'!$J$2:$J$2483=$A256)*('Export (QBO)'!$I$2:$I$2483))
)</f>
        <v>0</v>
      </c>
      <c r="P256" s="31">
        <f>SUM(D256:O256)</f>
        <v>0</v>
      </c>
      <c r="Q256" s="30" cm="1">
        <f t="array" ref="Q256">(
SUM(('Export (QBO)'!$G$2:$G$2483&gt;=Budget!Q$1)*('Export (QBO)'!$G$2:$G$2483&lt;=((EOMONTH(Budget!Q$1,0))))*('Export (QBO)'!$J$2:$J$2483=$A256)*('Export (QBO)'!$I$2:$I$2483))
)</f>
        <v>0</v>
      </c>
      <c r="R256" s="30" cm="1">
        <f t="array" ref="R256">(
SUM(('Export (QBO)'!$G$2:$G$2483&gt;=Budget!R$1)*('Export (QBO)'!$G$2:$G$2483&lt;=((EOMONTH(Budget!R$1,0))))*('Export (QBO)'!$J$2:$J$2483=$A256)*('Export (QBO)'!$I$2:$I$2483))
)</f>
        <v>0</v>
      </c>
      <c r="S256" s="30" cm="1">
        <f t="array" ref="S256">(
SUM(('Export (QBO)'!$G$2:$G$2483&gt;=Budget!S$1)*('Export (QBO)'!$G$2:$G$2483&lt;=((EOMONTH(Budget!S$1,0))))*('Export (QBO)'!$J$2:$J$2483=$A256)*('Export (QBO)'!$I$2:$I$2483))
)</f>
        <v>0</v>
      </c>
      <c r="T256" s="30" cm="1">
        <f t="array" ref="T256">(
SUM(('Export (QBO)'!$G$2:$G$2483&gt;=Budget!T$1)*('Export (QBO)'!$G$2:$G$2483&lt;=((EOMONTH(Budget!T$1,0))))*('Export (QBO)'!$J$2:$J$2483=$A256)*('Export (QBO)'!$I$2:$I$2483))
)</f>
        <v>0</v>
      </c>
      <c r="U256" s="30" cm="1">
        <f t="array" ref="U256">(
SUM(('Export (QBO)'!$G$2:$G$2483&gt;=Budget!U$1)*('Export (QBO)'!$G$2:$G$2483&lt;=((EOMONTH(Budget!U$1,0))))*('Export (QBO)'!$J$2:$J$2483=$A256)*('Export (QBO)'!$I$2:$I$2483))
)</f>
        <v>0</v>
      </c>
      <c r="V256" s="30" cm="1">
        <f t="array" ref="V256">(
SUM(('Export (QBO)'!$G$2:$G$2483&gt;=Budget!V$1)*('Export (QBO)'!$G$2:$G$2483&lt;=((EOMONTH(Budget!V$1,0))))*('Export (QBO)'!$J$2:$J$2483=$A256)*('Export (QBO)'!$I$2:$I$2483))
)</f>
        <v>0</v>
      </c>
      <c r="W256" s="30" cm="1">
        <f t="array" ref="W256">(
SUM(('Export (QBO)'!$G$2:$G$2483&gt;=Budget!W$1)*('Export (QBO)'!$G$2:$G$2483&lt;=((EOMONTH(Budget!W$1,0))))*('Export (QBO)'!$J$2:$J$2483=$A256)*('Export (QBO)'!$I$2:$I$2483))
)</f>
        <v>0</v>
      </c>
      <c r="X256" s="30" cm="1">
        <f t="array" ref="X256">(
SUM(('Export (QBO)'!$G$2:$G$2483&gt;=Budget!X$1)*('Export (QBO)'!$G$2:$G$2483&lt;=((EOMONTH(Budget!X$1,0))))*('Export (QBO)'!$J$2:$J$2483=$A256)*('Export (QBO)'!$I$2:$I$2483))
)</f>
        <v>0</v>
      </c>
      <c r="Y256" s="30" cm="1">
        <f t="array" ref="Y256">(
SUM(('Export (QBO)'!$G$2:$G$2483&gt;=Budget!Y$1)*('Export (QBO)'!$G$2:$G$2483&lt;=((EOMONTH(Budget!Y$1,0))))*('Export (QBO)'!$J$2:$J$2483=$A256)*('Export (QBO)'!$I$2:$I$2483))
)</f>
        <v>0</v>
      </c>
      <c r="Z256" s="30" cm="1">
        <f t="array" ref="Z256">(
SUM(('Export (QBO)'!$G$2:$G$2483&gt;=Budget!Z$1)*('Export (QBO)'!$G$2:$G$2483&lt;=((EOMONTH(Budget!Z$1,0))))*('Export (QBO)'!$J$2:$J$2483=$A256)*('Export (QBO)'!$I$2:$I$2483))
)</f>
        <v>0</v>
      </c>
      <c r="AA256" s="30" cm="1">
        <f t="array" ref="AA256">(
SUM(('Export (QBO)'!$G$2:$G$2483&gt;=Budget!AA$1)*('Export (QBO)'!$G$2:$G$2483&lt;=((EOMONTH(Budget!AA$1,0))))*('Export (QBO)'!$J$2:$J$2483=$A256)*('Export (QBO)'!$I$2:$I$2483))
)</f>
        <v>0</v>
      </c>
      <c r="AB256" s="30" cm="1">
        <f t="array" ref="AB256">(
SUM(('Export (QBO)'!$G$2:$G$2483&gt;=Budget!AB$1)*('Export (QBO)'!$G$2:$G$2483&lt;=((EOMONTH(Budget!AB$1,0))))*('Export (QBO)'!$J$2:$J$2483=$A256)*('Export (QBO)'!$I$2:$I$2483))
)</f>
        <v>0</v>
      </c>
      <c r="AC256" s="31">
        <f>SUM(Q256:AB256)</f>
        <v>0</v>
      </c>
    </row>
    <row r="257" spans="1:29">
      <c r="A257" s="54" t="s">
        <v>531</v>
      </c>
      <c r="B257" s="3">
        <f>IFERROR((VLOOKUP(A257,'GL Review'!E:G,3,FALSE)),"")</f>
        <v>17000</v>
      </c>
      <c r="D257" s="30" cm="1">
        <f t="array" ref="D257">(
SUM(('Export (QBO)'!$G$2:$G$2483&gt;=Budget!D$1)*('Export (QBO)'!$G$2:$G$2483&lt;=((EOMONTH(Budget!D$1,0))))*('Export (QBO)'!$J$2:$J$2483=$A257)*('Export (QBO)'!$I$2:$I$2483))
)</f>
        <v>0</v>
      </c>
      <c r="E257" s="30" cm="1">
        <f t="array" ref="E257">(
SUM(('Export (QBO)'!$G$2:$G$2483&gt;=Budget!E$1)*('Export (QBO)'!$G$2:$G$2483&lt;=((EOMONTH(Budget!E$1,0))))*('Export (QBO)'!$J$2:$J$2483=$A257)*('Export (QBO)'!$I$2:$I$2483))
)</f>
        <v>0</v>
      </c>
      <c r="F257" s="30" cm="1">
        <f t="array" ref="F257">(
SUM(('Export (QBO)'!$G$2:$G$2483&gt;=Budget!F$1)*('Export (QBO)'!$G$2:$G$2483&lt;=((EOMONTH(Budget!F$1,0))))*('Export (QBO)'!$J$2:$J$2483=$A257)*('Export (QBO)'!$I$2:$I$2483))
)</f>
        <v>0</v>
      </c>
      <c r="G257" s="30" cm="1">
        <f t="array" ref="G257">(
SUM(('Export (QBO)'!$G$2:$G$2483&gt;=Budget!G$1)*('Export (QBO)'!$G$2:$G$2483&lt;=((EOMONTH(Budget!G$1,0))))*('Export (QBO)'!$J$2:$J$2483=$A257)*('Export (QBO)'!$I$2:$I$2483))
)</f>
        <v>0</v>
      </c>
      <c r="H257" s="30" cm="1">
        <f t="array" ref="H257">(
SUM(('Export (QBO)'!$G$2:$G$2483&gt;=Budget!H$1)*('Export (QBO)'!$G$2:$G$2483&lt;=((EOMONTH(Budget!H$1,0))))*('Export (QBO)'!$J$2:$J$2483=$A257)*('Export (QBO)'!$I$2:$I$2483))
)</f>
        <v>0</v>
      </c>
      <c r="I257" s="30" cm="1">
        <f t="array" ref="I257">(
SUM(('Export (QBO)'!$G$2:$G$2483&gt;=Budget!I$1)*('Export (QBO)'!$G$2:$G$2483&lt;=((EOMONTH(Budget!I$1,0))))*('Export (QBO)'!$J$2:$J$2483=$A257)*('Export (QBO)'!$I$2:$I$2483))
)</f>
        <v>0</v>
      </c>
      <c r="J257" s="30" cm="1">
        <f t="array" ref="J257">(
SUM(('Export (QBO)'!$G$2:$G$2483&gt;=Budget!J$1)*('Export (QBO)'!$G$2:$G$2483&lt;=((EOMONTH(Budget!J$1,0))))*('Export (QBO)'!$J$2:$J$2483=$A257)*('Export (QBO)'!$I$2:$I$2483))
)</f>
        <v>0</v>
      </c>
      <c r="K257" s="30" cm="1">
        <f t="array" ref="K257">(
SUM(('Export (QBO)'!$G$2:$G$2483&gt;=Budget!K$1)*('Export (QBO)'!$G$2:$G$2483&lt;=((EOMONTH(Budget!K$1,0))))*('Export (QBO)'!$J$2:$J$2483=$A257)*('Export (QBO)'!$I$2:$I$2483))
)</f>
        <v>0</v>
      </c>
      <c r="L257" s="30" cm="1">
        <f t="array" ref="L257">(
SUM(('Export (QBO)'!$G$2:$G$2483&gt;=Budget!L$1)*('Export (QBO)'!$G$2:$G$2483&lt;=((EOMONTH(Budget!L$1,0))))*('Export (QBO)'!$J$2:$J$2483=$A257)*('Export (QBO)'!$I$2:$I$2483))
)</f>
        <v>0</v>
      </c>
      <c r="M257" s="30" cm="1">
        <f t="array" ref="M257">(
SUM(('Export (QBO)'!$G$2:$G$2483&gt;=Budget!M$1)*('Export (QBO)'!$G$2:$G$2483&lt;=((EOMONTH(Budget!M$1,0))))*('Export (QBO)'!$J$2:$J$2483=$A257)*('Export (QBO)'!$I$2:$I$2483))
)</f>
        <v>0</v>
      </c>
      <c r="N257" s="30" cm="1">
        <f t="array" ref="N257">(
SUM(('Export (QBO)'!$G$2:$G$2483&gt;=Budget!N$1)*('Export (QBO)'!$G$2:$G$2483&lt;=((EOMONTH(Budget!N$1,0))))*('Export (QBO)'!$J$2:$J$2483=$A257)*('Export (QBO)'!$I$2:$I$2483))
)</f>
        <v>0</v>
      </c>
      <c r="O257" s="30" cm="1">
        <f t="array" ref="O257">(
SUM(('Export (QBO)'!$G$2:$G$2483&gt;=Budget!O$1)*('Export (QBO)'!$G$2:$G$2483&lt;=((EOMONTH(Budget!O$1,0))))*('Export (QBO)'!$J$2:$J$2483=$A257)*('Export (QBO)'!$I$2:$I$2483))
)</f>
        <v>0</v>
      </c>
      <c r="P257" s="31">
        <f>SUM(D257:O257)</f>
        <v>0</v>
      </c>
      <c r="Q257" s="30" cm="1">
        <f t="array" ref="Q257">(
SUM(('Export (QBO)'!$G$2:$G$2483&gt;=Budget!Q$1)*('Export (QBO)'!$G$2:$G$2483&lt;=((EOMONTH(Budget!Q$1,0))))*('Export (QBO)'!$J$2:$J$2483=$A257)*('Export (QBO)'!$I$2:$I$2483))
)</f>
        <v>0</v>
      </c>
      <c r="R257" s="30" cm="1">
        <f t="array" ref="R257">(
SUM(('Export (QBO)'!$G$2:$G$2483&gt;=Budget!R$1)*('Export (QBO)'!$G$2:$G$2483&lt;=((EOMONTH(Budget!R$1,0))))*('Export (QBO)'!$J$2:$J$2483=$A257)*('Export (QBO)'!$I$2:$I$2483))
)</f>
        <v>0</v>
      </c>
      <c r="S257" s="30" cm="1">
        <f t="array" ref="S257">(
SUM(('Export (QBO)'!$G$2:$G$2483&gt;=Budget!S$1)*('Export (QBO)'!$G$2:$G$2483&lt;=((EOMONTH(Budget!S$1,0))))*('Export (QBO)'!$J$2:$J$2483=$A257)*('Export (QBO)'!$I$2:$I$2483))
)</f>
        <v>0</v>
      </c>
      <c r="T257" s="30" cm="1">
        <f t="array" ref="T257">(
SUM(('Export (QBO)'!$G$2:$G$2483&gt;=Budget!T$1)*('Export (QBO)'!$G$2:$G$2483&lt;=((EOMONTH(Budget!T$1,0))))*('Export (QBO)'!$J$2:$J$2483=$A257)*('Export (QBO)'!$I$2:$I$2483))
)</f>
        <v>0</v>
      </c>
      <c r="U257" s="30" cm="1">
        <f t="array" ref="U257">(
SUM(('Export (QBO)'!$G$2:$G$2483&gt;=Budget!U$1)*('Export (QBO)'!$G$2:$G$2483&lt;=((EOMONTH(Budget!U$1,0))))*('Export (QBO)'!$J$2:$J$2483=$A257)*('Export (QBO)'!$I$2:$I$2483))
)</f>
        <v>0</v>
      </c>
      <c r="V257" s="30" cm="1">
        <f t="array" ref="V257">(
SUM(('Export (QBO)'!$G$2:$G$2483&gt;=Budget!V$1)*('Export (QBO)'!$G$2:$G$2483&lt;=((EOMONTH(Budget!V$1,0))))*('Export (QBO)'!$J$2:$J$2483=$A257)*('Export (QBO)'!$I$2:$I$2483))
)</f>
        <v>0</v>
      </c>
      <c r="W257" s="30" cm="1">
        <f t="array" ref="W257">(
SUM(('Export (QBO)'!$G$2:$G$2483&gt;=Budget!W$1)*('Export (QBO)'!$G$2:$G$2483&lt;=((EOMONTH(Budget!W$1,0))))*('Export (QBO)'!$J$2:$J$2483=$A257)*('Export (QBO)'!$I$2:$I$2483))
)</f>
        <v>0</v>
      </c>
      <c r="X257" s="30" cm="1">
        <f t="array" ref="X257">(
SUM(('Export (QBO)'!$G$2:$G$2483&gt;=Budget!X$1)*('Export (QBO)'!$G$2:$G$2483&lt;=((EOMONTH(Budget!X$1,0))))*('Export (QBO)'!$J$2:$J$2483=$A257)*('Export (QBO)'!$I$2:$I$2483))
)</f>
        <v>0</v>
      </c>
      <c r="Y257" s="30" cm="1">
        <f t="array" ref="Y257">(
SUM(('Export (QBO)'!$G$2:$G$2483&gt;=Budget!Y$1)*('Export (QBO)'!$G$2:$G$2483&lt;=((EOMONTH(Budget!Y$1,0))))*('Export (QBO)'!$J$2:$J$2483=$A257)*('Export (QBO)'!$I$2:$I$2483))
)</f>
        <v>0</v>
      </c>
      <c r="Z257" s="30" cm="1">
        <f t="array" ref="Z257">(
SUM(('Export (QBO)'!$G$2:$G$2483&gt;=Budget!Z$1)*('Export (QBO)'!$G$2:$G$2483&lt;=((EOMONTH(Budget!Z$1,0))))*('Export (QBO)'!$J$2:$J$2483=$A257)*('Export (QBO)'!$I$2:$I$2483))
)</f>
        <v>0</v>
      </c>
      <c r="AA257" s="30" cm="1">
        <f t="array" ref="AA257">(
SUM(('Export (QBO)'!$G$2:$G$2483&gt;=Budget!AA$1)*('Export (QBO)'!$G$2:$G$2483&lt;=((EOMONTH(Budget!AA$1,0))))*('Export (QBO)'!$J$2:$J$2483=$A257)*('Export (QBO)'!$I$2:$I$2483))
)</f>
        <v>0</v>
      </c>
      <c r="AB257" s="30" cm="1">
        <f t="array" ref="AB257">(
SUM(('Export (QBO)'!$G$2:$G$2483&gt;=Budget!AB$1)*('Export (QBO)'!$G$2:$G$2483&lt;=((EOMONTH(Budget!AB$1,0))))*('Export (QBO)'!$J$2:$J$2483=$A257)*('Export (QBO)'!$I$2:$I$2483))
)</f>
        <v>0</v>
      </c>
      <c r="AC257" s="31">
        <f>SUM(Q257:AB257)</f>
        <v>0</v>
      </c>
    </row>
    <row r="258" spans="1:29">
      <c r="A258" s="54" t="s">
        <v>549</v>
      </c>
      <c r="B258" s="3">
        <f>IFERROR((VLOOKUP(A258,'GL Review'!E:G,3,FALSE)),"")</f>
        <v>21000</v>
      </c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1">
        <f>SUM(D258:O258)</f>
        <v>0</v>
      </c>
      <c r="Q258" s="30" cm="1">
        <f t="array" ref="Q258">(
SUM(('Export (QBO)'!$G$2:$G$2483&gt;=Budget!Q$1)*('Export (QBO)'!$G$2:$G$2483&lt;=((EOMONTH(Budget!Q$1,0))))*('Export (QBO)'!$J$2:$J$2483=$A258)*('Export (QBO)'!$I$2:$I$2483))
)</f>
        <v>0</v>
      </c>
      <c r="R258" s="30" cm="1">
        <f t="array" ref="R258">(
SUM(('Export (QBO)'!$G$2:$G$2483&gt;=Budget!R$1)*('Export (QBO)'!$G$2:$G$2483&lt;=((EOMONTH(Budget!R$1,0))))*('Export (QBO)'!$J$2:$J$2483=$A258)*('Export (QBO)'!$I$2:$I$2483))
)</f>
        <v>0</v>
      </c>
      <c r="S258" s="30" cm="1">
        <f t="array" ref="S258">(
SUM(('Export (QBO)'!$G$2:$G$2483&gt;=Budget!S$1)*('Export (QBO)'!$G$2:$G$2483&lt;=((EOMONTH(Budget!S$1,0))))*('Export (QBO)'!$J$2:$J$2483=$A258)*('Export (QBO)'!$I$2:$I$2483))
)</f>
        <v>0</v>
      </c>
      <c r="T258" s="30" cm="1">
        <f t="array" ref="T258">(
SUM(('Export (QBO)'!$G$2:$G$2483&gt;=Budget!T$1)*('Export (QBO)'!$G$2:$G$2483&lt;=((EOMONTH(Budget!T$1,0))))*('Export (QBO)'!$J$2:$J$2483=$A258)*('Export (QBO)'!$I$2:$I$2483))
)</f>
        <v>0</v>
      </c>
      <c r="U258" s="30" cm="1">
        <f t="array" ref="U258">(
SUM(('Export (QBO)'!$G$2:$G$2483&gt;=Budget!U$1)*('Export (QBO)'!$G$2:$G$2483&lt;=((EOMONTH(Budget!U$1,0))))*('Export (QBO)'!$J$2:$J$2483=$A258)*('Export (QBO)'!$I$2:$I$2483))
)</f>
        <v>0</v>
      </c>
      <c r="V258" s="30" cm="1">
        <f t="array" ref="V258">(
SUM(('Export (QBO)'!$G$2:$G$2483&gt;=Budget!V$1)*('Export (QBO)'!$G$2:$G$2483&lt;=((EOMONTH(Budget!V$1,0))))*('Export (QBO)'!$J$2:$J$2483=$A258)*('Export (QBO)'!$I$2:$I$2483))
)</f>
        <v>0</v>
      </c>
      <c r="W258" s="30" cm="1">
        <f t="array" ref="W258">(
SUM(('Export (QBO)'!$G$2:$G$2483&gt;=Budget!W$1)*('Export (QBO)'!$G$2:$G$2483&lt;=((EOMONTH(Budget!W$1,0))))*('Export (QBO)'!$J$2:$J$2483=$A258)*('Export (QBO)'!$I$2:$I$2483))
)</f>
        <v>0</v>
      </c>
      <c r="X258" s="30" cm="1">
        <f t="array" ref="X258">(
SUM(('Export (QBO)'!$G$2:$G$2483&gt;=Budget!X$1)*('Export (QBO)'!$G$2:$G$2483&lt;=((EOMONTH(Budget!X$1,0))))*('Export (QBO)'!$J$2:$J$2483=$A258)*('Export (QBO)'!$I$2:$I$2483))
)</f>
        <v>0</v>
      </c>
      <c r="Y258" s="30" cm="1">
        <f t="array" ref="Y258">(
SUM(('Export (QBO)'!$G$2:$G$2483&gt;=Budget!Y$1)*('Export (QBO)'!$G$2:$G$2483&lt;=((EOMONTH(Budget!Y$1,0))))*('Export (QBO)'!$J$2:$J$2483=$A258)*('Export (QBO)'!$I$2:$I$2483))
)</f>
        <v>0</v>
      </c>
      <c r="Z258" s="30" cm="1">
        <f t="array" ref="Z258">(
SUM(('Export (QBO)'!$G$2:$G$2483&gt;=Budget!Z$1)*('Export (QBO)'!$G$2:$G$2483&lt;=((EOMONTH(Budget!Z$1,0))))*('Export (QBO)'!$J$2:$J$2483=$A258)*('Export (QBO)'!$I$2:$I$2483))
)</f>
        <v>0</v>
      </c>
      <c r="AA258" s="30" cm="1">
        <f t="array" ref="AA258">(
SUM(('Export (QBO)'!$G$2:$G$2483&gt;=Budget!AA$1)*('Export (QBO)'!$G$2:$G$2483&lt;=((EOMONTH(Budget!AA$1,0))))*('Export (QBO)'!$J$2:$J$2483=$A258)*('Export (QBO)'!$I$2:$I$2483))
)</f>
        <v>0</v>
      </c>
      <c r="AB258" s="30" cm="1">
        <f t="array" ref="AB258">(
SUM(('Export (QBO)'!$G$2:$G$2483&gt;=Budget!AB$1)*('Export (QBO)'!$G$2:$G$2483&lt;=((EOMONTH(Budget!AB$1,0))))*('Export (QBO)'!$J$2:$J$2483=$A258)*('Export (QBO)'!$I$2:$I$2483))
)</f>
        <v>0</v>
      </c>
      <c r="AC258" s="31">
        <f>SUM(Q258:AB258)</f>
        <v>0</v>
      </c>
    </row>
    <row r="259" spans="1:29" ht="17" thickBot="1">
      <c r="B259" s="3" t="str">
        <f>IFERROR((VLOOKUP(A259,'GL Review'!E:G,3,FALSE)),"")</f>
        <v/>
      </c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1"/>
    </row>
    <row r="260" spans="1:29">
      <c r="A260" s="61" t="s">
        <v>523</v>
      </c>
      <c r="B260" s="3" t="str">
        <f>IFERROR((VLOOKUP(A260,'GL Review'!E:G,3,FALSE)),"")</f>
        <v/>
      </c>
      <c r="P260" s="35">
        <f>SUM(D260:O260)</f>
        <v>0</v>
      </c>
      <c r="Q260" s="34">
        <f t="shared" ref="Q260:AB260" si="54">SUM(Q254:Q259)</f>
        <v>0</v>
      </c>
      <c r="R260" s="34">
        <f t="shared" si="54"/>
        <v>0</v>
      </c>
      <c r="S260" s="34">
        <f t="shared" si="54"/>
        <v>0</v>
      </c>
      <c r="T260" s="34">
        <f t="shared" si="54"/>
        <v>0</v>
      </c>
      <c r="U260" s="34">
        <f t="shared" si="54"/>
        <v>0</v>
      </c>
      <c r="V260" s="34">
        <f t="shared" si="54"/>
        <v>0</v>
      </c>
      <c r="W260" s="34">
        <f t="shared" si="54"/>
        <v>0</v>
      </c>
      <c r="X260" s="34">
        <f t="shared" si="54"/>
        <v>0</v>
      </c>
      <c r="Y260" s="34">
        <f t="shared" si="54"/>
        <v>0</v>
      </c>
      <c r="Z260" s="34">
        <f t="shared" si="54"/>
        <v>0</v>
      </c>
      <c r="AA260" s="34">
        <f t="shared" si="54"/>
        <v>0</v>
      </c>
      <c r="AB260" s="34">
        <f t="shared" si="54"/>
        <v>0</v>
      </c>
      <c r="AC260" s="35">
        <f>SUM(Q260:AB260)</f>
        <v>0</v>
      </c>
    </row>
  </sheetData>
  <dataConsolidate/>
  <mergeCells count="1">
    <mergeCell ref="A1:A2"/>
  </mergeCells>
  <conditionalFormatting sqref="A1:A1048576">
    <cfRule type="duplicateValues" dxfId="35" priority="2"/>
  </conditionalFormatting>
  <conditionalFormatting sqref="B217:B218">
    <cfRule type="duplicateValues" dxfId="34" priority="1"/>
  </conditionalFormatting>
  <pageMargins left="0.7" right="0.7" top="0.75" bottom="0.75" header="0.3" footer="0.3"/>
  <ignoredErrors>
    <ignoredError sqref="P14 P95 P63 P168 P160 P220 P26 Q56:V5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D79A2-8359-E044-97FC-97CBFB2A56BD}">
  <dimension ref="A1:L2508"/>
  <sheetViews>
    <sheetView zoomScale="80" zoomScaleNormal="80" workbookViewId="0">
      <pane ySplit="1" topLeftCell="A2" activePane="bottomLeft" state="frozen"/>
      <selection pane="bottomLeft" activeCell="A2" sqref="A2:E2508"/>
    </sheetView>
  </sheetViews>
  <sheetFormatPr baseColWidth="10" defaultRowHeight="18" customHeight="1"/>
  <cols>
    <col min="1" max="1" width="10.5" style="13" bestFit="1" customWidth="1"/>
    <col min="2" max="2" width="20.33203125" style="12" bestFit="1" customWidth="1"/>
    <col min="3" max="3" width="44.6640625" style="12" bestFit="1" customWidth="1"/>
    <col min="4" max="4" width="38.6640625" style="12" bestFit="1" customWidth="1"/>
    <col min="5" max="5" width="12.6640625" style="12" bestFit="1" customWidth="1"/>
    <col min="6" max="6" width="12" style="14" customWidth="1"/>
    <col min="7" max="7" width="27.6640625" style="15" bestFit="1" customWidth="1"/>
    <col min="8" max="8" width="29.1640625" style="16" customWidth="1"/>
    <col min="9" max="9" width="14.6640625" style="17" bestFit="1" customWidth="1"/>
    <col min="10" max="10" width="35.6640625" style="12" bestFit="1" customWidth="1"/>
    <col min="11" max="11" width="11.5" style="12" customWidth="1"/>
    <col min="12" max="12" width="98" style="12" bestFit="1" customWidth="1"/>
    <col min="13" max="16384" width="10.83203125" style="12"/>
  </cols>
  <sheetData>
    <row r="1" spans="1:12" ht="18" customHeight="1">
      <c r="A1" s="5" t="s">
        <v>68</v>
      </c>
      <c r="B1" s="5" t="s">
        <v>76</v>
      </c>
      <c r="C1" s="5" t="s">
        <v>77</v>
      </c>
      <c r="D1" s="5" t="s">
        <v>195</v>
      </c>
      <c r="E1" s="5" t="s">
        <v>196</v>
      </c>
      <c r="F1" s="6" t="s">
        <v>69</v>
      </c>
      <c r="G1" s="7" t="s">
        <v>70</v>
      </c>
      <c r="H1" s="7" t="s">
        <v>71</v>
      </c>
      <c r="I1" s="8" t="s">
        <v>72</v>
      </c>
      <c r="J1" s="9" t="s">
        <v>73</v>
      </c>
      <c r="K1" s="10" t="s">
        <v>74</v>
      </c>
      <c r="L1" s="11" t="s">
        <v>75</v>
      </c>
    </row>
    <row r="2" spans="1:12" ht="16">
      <c r="A2" s="13" t="s">
        <v>653</v>
      </c>
      <c r="B2" s="12" t="s">
        <v>78</v>
      </c>
      <c r="C2" s="12" t="s">
        <v>100</v>
      </c>
      <c r="D2" s="12" t="s">
        <v>384</v>
      </c>
      <c r="E2" s="12">
        <v>9.08</v>
      </c>
      <c r="F2" s="14" t="str">
        <f t="shared" ref="F2:F65" si="0">A2&amp;B2&amp;C2&amp;D2&amp;E2</f>
        <v>2025-01-01ExpenseMicrosoft Canada Inc52165 Subscriptions (Annual)9.08</v>
      </c>
      <c r="G2" s="15">
        <f t="shared" ref="G2:G65" si="1">IFERROR((DATEVALUE(A2)),A2)</f>
        <v>45658</v>
      </c>
      <c r="H2" s="16" t="str">
        <f>IF((IFERROR((VLOOKUP(D2,'Automation (QBO)'!A:B,2,FALSE)),"0"))=0,"Suspense",(IFERROR((VLOOKUP(D2,'Automation (QBO)'!A:B,2,FALSE)),"Suspense")))</f>
        <v>Subscriptions (Annual)</v>
      </c>
      <c r="I2" s="17">
        <f t="shared" ref="I2:I65" si="2">E2</f>
        <v>9.08</v>
      </c>
      <c r="J2" s="12" t="str">
        <f t="shared" ref="J2:J65" si="3">H2</f>
        <v>Subscriptions (Annual)</v>
      </c>
    </row>
    <row r="3" spans="1:12" ht="16">
      <c r="A3" s="13" t="s">
        <v>653</v>
      </c>
      <c r="B3" s="12" t="s">
        <v>78</v>
      </c>
      <c r="C3" s="12" t="s">
        <v>100</v>
      </c>
      <c r="D3" s="12" t="s">
        <v>199</v>
      </c>
      <c r="E3" s="12">
        <v>0</v>
      </c>
      <c r="F3" s="14" t="str">
        <f t="shared" si="0"/>
        <v>2025-01-01ExpenseMicrosoft Canada Inc21020 GST/HST Payable0</v>
      </c>
      <c r="G3" s="15">
        <f t="shared" si="1"/>
        <v>45658</v>
      </c>
      <c r="H3" s="16" t="str">
        <f>IF((IFERROR((VLOOKUP(D3,'Automation (QBO)'!A:B,2,FALSE)),"0"))=0,"Suspense",(IFERROR((VLOOKUP(D3,'Automation (QBO)'!A:B,2,FALSE)),"Suspense")))</f>
        <v>GST/HST Payable</v>
      </c>
      <c r="I3" s="17">
        <f t="shared" si="2"/>
        <v>0</v>
      </c>
      <c r="J3" s="12" t="str">
        <f t="shared" si="3"/>
        <v>GST/HST Payable</v>
      </c>
    </row>
    <row r="4" spans="1:12" ht="16">
      <c r="A4" s="13" t="s">
        <v>653</v>
      </c>
      <c r="B4" s="12" t="s">
        <v>105</v>
      </c>
      <c r="D4" s="12" t="s">
        <v>215</v>
      </c>
      <c r="E4" s="12">
        <v>-6420</v>
      </c>
      <c r="F4" s="14" t="str">
        <f t="shared" si="0"/>
        <v>2025-01-01Journal Entry13005 Prepaid Expenses-6420</v>
      </c>
      <c r="G4" s="15">
        <f t="shared" si="1"/>
        <v>45658</v>
      </c>
      <c r="H4" s="16" t="str">
        <f>IF((IFERROR((VLOOKUP(D4,'Automation (QBO)'!A:B,2,FALSE)),"0"))=0,"Suspense",(IFERROR((VLOOKUP(D4,'Automation (QBO)'!A:B,2,FALSE)),"Suspense")))</f>
        <v>Prepaid expense</v>
      </c>
      <c r="I4" s="17">
        <f t="shared" si="2"/>
        <v>-6420</v>
      </c>
      <c r="J4" s="12" t="str">
        <f t="shared" si="3"/>
        <v>Prepaid expense</v>
      </c>
    </row>
    <row r="5" spans="1:12" ht="16">
      <c r="A5" s="13" t="s">
        <v>653</v>
      </c>
      <c r="B5" s="12" t="s">
        <v>105</v>
      </c>
      <c r="D5" s="12" t="s">
        <v>836</v>
      </c>
      <c r="E5" s="12">
        <v>-80477.399999999994</v>
      </c>
      <c r="F5" s="14" t="str">
        <f t="shared" si="0"/>
        <v>2025-01-01Journal Entry21006 Liability - Deposits Received-80477.4</v>
      </c>
      <c r="G5" s="15">
        <f t="shared" si="1"/>
        <v>45658</v>
      </c>
      <c r="H5" s="16" t="str">
        <f>IF((IFERROR((VLOOKUP(D5,'Automation (QBO)'!A:B,2,FALSE)),"0"))=0,"Suspense",(IFERROR((VLOOKUP(D5,'Automation (QBO)'!A:B,2,FALSE)),"Suspense")))</f>
        <v>Liability - Depostis Received</v>
      </c>
      <c r="I5" s="17">
        <f t="shared" si="2"/>
        <v>-80477.399999999994</v>
      </c>
      <c r="J5" s="12" t="str">
        <f t="shared" si="3"/>
        <v>Liability - Depostis Received</v>
      </c>
    </row>
    <row r="6" spans="1:12" ht="16">
      <c r="A6" s="13" t="s">
        <v>653</v>
      </c>
      <c r="B6" s="12" t="s">
        <v>105</v>
      </c>
      <c r="D6" s="12" t="s">
        <v>655</v>
      </c>
      <c r="E6" s="12">
        <v>-42300.53</v>
      </c>
      <c r="F6" s="14" t="str">
        <f t="shared" si="0"/>
        <v>2025-01-01Journal Entry51320 Project Expense - Subcontractors-42300.53</v>
      </c>
      <c r="G6" s="15">
        <f t="shared" si="1"/>
        <v>45658</v>
      </c>
      <c r="H6" s="16" t="str">
        <f>IF((IFERROR((VLOOKUP(D6,'Automation (QBO)'!A:B,2,FALSE)),"0"))=0,"Suspense",(IFERROR((VLOOKUP(D6,'Automation (QBO)'!A:B,2,FALSE)),"Suspense")))</f>
        <v>Project Expense - Subcontractors</v>
      </c>
      <c r="I6" s="17">
        <f t="shared" si="2"/>
        <v>-42300.53</v>
      </c>
      <c r="J6" s="12" t="str">
        <f t="shared" si="3"/>
        <v>Project Expense - Subcontractors</v>
      </c>
    </row>
    <row r="7" spans="1:12" ht="16">
      <c r="A7" s="13" t="s">
        <v>653</v>
      </c>
      <c r="B7" s="12" t="s">
        <v>105</v>
      </c>
      <c r="D7" s="12" t="s">
        <v>202</v>
      </c>
      <c r="E7" s="12">
        <v>-25122.73</v>
      </c>
      <c r="F7" s="14" t="str">
        <f t="shared" si="0"/>
        <v>2025-01-01Journal Entry52110 Accounting-25122.73</v>
      </c>
      <c r="G7" s="15">
        <f t="shared" si="1"/>
        <v>45658</v>
      </c>
      <c r="H7" s="16" t="str">
        <f>IF((IFERROR((VLOOKUP(D7,'Automation (QBO)'!A:B,2,FALSE)),"0"))=0,"Suspense",(IFERROR((VLOOKUP(D7,'Automation (QBO)'!A:B,2,FALSE)),"Suspense")))</f>
        <v>Accounting</v>
      </c>
      <c r="I7" s="17">
        <f t="shared" si="2"/>
        <v>-25122.73</v>
      </c>
      <c r="J7" s="12" t="str">
        <f t="shared" si="3"/>
        <v>Accounting</v>
      </c>
    </row>
    <row r="8" spans="1:12" ht="16">
      <c r="A8" s="13" t="s">
        <v>653</v>
      </c>
      <c r="B8" s="12" t="s">
        <v>105</v>
      </c>
      <c r="D8" s="12" t="s">
        <v>208</v>
      </c>
      <c r="E8" s="12">
        <v>-5200.2</v>
      </c>
      <c r="F8" s="14" t="str">
        <f t="shared" si="0"/>
        <v>2025-01-01Journal Entry52135 Legal-5200.2</v>
      </c>
      <c r="G8" s="15">
        <f t="shared" si="1"/>
        <v>45658</v>
      </c>
      <c r="H8" s="16" t="str">
        <f>IF((IFERROR((VLOOKUP(D8,'Automation (QBO)'!A:B,2,FALSE)),"0"))=0,"Suspense",(IFERROR((VLOOKUP(D8,'Automation (QBO)'!A:B,2,FALSE)),"Suspense")))</f>
        <v>Legal</v>
      </c>
      <c r="I8" s="17">
        <f t="shared" si="2"/>
        <v>-5200.2</v>
      </c>
      <c r="J8" s="12" t="str">
        <f t="shared" si="3"/>
        <v>Legal</v>
      </c>
    </row>
    <row r="9" spans="1:12" ht="16">
      <c r="A9" s="13" t="s">
        <v>653</v>
      </c>
      <c r="B9" s="12" t="s">
        <v>105</v>
      </c>
      <c r="D9" s="12" t="s">
        <v>656</v>
      </c>
      <c r="E9" s="12">
        <v>-1433.94</v>
      </c>
      <c r="F9" s="14" t="str">
        <f t="shared" si="0"/>
        <v>2025-01-01Journal Entry52210 Uniforms &amp; Laundry-1433.94</v>
      </c>
      <c r="G9" s="15">
        <f t="shared" si="1"/>
        <v>45658</v>
      </c>
      <c r="H9" s="16" t="str">
        <f>IF((IFERROR((VLOOKUP(D9,'Automation (QBO)'!A:B,2,FALSE)),"0"))=0,"Suspense",(IFERROR((VLOOKUP(D9,'Automation (QBO)'!A:B,2,FALSE)),"Suspense")))</f>
        <v>Uniforms &amp; Laundry</v>
      </c>
      <c r="I9" s="17">
        <f t="shared" si="2"/>
        <v>-1433.94</v>
      </c>
      <c r="J9" s="12" t="str">
        <f t="shared" si="3"/>
        <v>Uniforms &amp; Laundry</v>
      </c>
    </row>
    <row r="10" spans="1:12" ht="16">
      <c r="A10" s="13" t="s">
        <v>653</v>
      </c>
      <c r="B10" s="12" t="s">
        <v>78</v>
      </c>
      <c r="C10" s="12" t="s">
        <v>100</v>
      </c>
      <c r="D10" s="12" t="s">
        <v>506</v>
      </c>
      <c r="E10" s="12">
        <v>9.08</v>
      </c>
      <c r="F10" s="14" t="str">
        <f t="shared" si="0"/>
        <v>2025-01-01ExpenseMicrosoft Canada Inc21010 Credit Card (CIBC Visa)9.08</v>
      </c>
      <c r="G10" s="15">
        <f t="shared" si="1"/>
        <v>45658</v>
      </c>
      <c r="H10" s="16" t="str">
        <f>IF((IFERROR((VLOOKUP(D10,'Automation (QBO)'!A:B,2,FALSE)),"0"))=0,"Suspense",(IFERROR((VLOOKUP(D10,'Automation (QBO)'!A:B,2,FALSE)),"Suspense")))</f>
        <v>Credit Card (CIBC Visa)</v>
      </c>
      <c r="I10" s="17">
        <f t="shared" si="2"/>
        <v>9.08</v>
      </c>
      <c r="J10" s="12" t="str">
        <f t="shared" si="3"/>
        <v>Credit Card (CIBC Visa)</v>
      </c>
    </row>
    <row r="11" spans="1:12" ht="16">
      <c r="A11" s="13" t="s">
        <v>166</v>
      </c>
      <c r="B11" s="12" t="s">
        <v>78</v>
      </c>
      <c r="C11" s="12" t="s">
        <v>85</v>
      </c>
      <c r="D11" s="12" t="s">
        <v>199</v>
      </c>
      <c r="E11" s="12">
        <v>0</v>
      </c>
      <c r="F11" s="14" t="str">
        <f t="shared" si="0"/>
        <v>2025-01-02ExpenseChambers of Commerce Group Insurance Plan21020 GST/HST Payable0</v>
      </c>
      <c r="G11" s="15">
        <f t="shared" si="1"/>
        <v>45659</v>
      </c>
      <c r="H11" s="16" t="str">
        <f>IF((IFERROR((VLOOKUP(D11,'Automation (QBO)'!A:B,2,FALSE)),"0"))=0,"Suspense",(IFERROR((VLOOKUP(D11,'Automation (QBO)'!A:B,2,FALSE)),"Suspense")))</f>
        <v>GST/HST Payable</v>
      </c>
      <c r="I11" s="17">
        <f t="shared" si="2"/>
        <v>0</v>
      </c>
      <c r="J11" s="12" t="str">
        <f t="shared" si="3"/>
        <v>GST/HST Payable</v>
      </c>
    </row>
    <row r="12" spans="1:12" ht="16">
      <c r="A12" s="13" t="s">
        <v>166</v>
      </c>
      <c r="B12" s="12" t="s">
        <v>78</v>
      </c>
      <c r="C12" s="12" t="s">
        <v>142</v>
      </c>
      <c r="D12" s="12" t="s">
        <v>404</v>
      </c>
      <c r="E12" s="12">
        <v>1252.44</v>
      </c>
      <c r="F12" s="14" t="str">
        <f t="shared" si="0"/>
        <v>2025-01-02ExpenseInsurance WayPoint Portfolio Inc.52175 Insurance1252.44</v>
      </c>
      <c r="G12" s="15">
        <f t="shared" si="1"/>
        <v>45659</v>
      </c>
      <c r="H12" s="16" t="str">
        <f>IF((IFERROR((VLOOKUP(D12,'Automation (QBO)'!A:B,2,FALSE)),"0"))=0,"Suspense",(IFERROR((VLOOKUP(D12,'Automation (QBO)'!A:B,2,FALSE)),"Suspense")))</f>
        <v>Insurance</v>
      </c>
      <c r="I12" s="17">
        <f t="shared" si="2"/>
        <v>1252.44</v>
      </c>
      <c r="J12" s="12" t="str">
        <f t="shared" si="3"/>
        <v>Insurance</v>
      </c>
    </row>
    <row r="13" spans="1:12" ht="16">
      <c r="A13" s="13" t="s">
        <v>166</v>
      </c>
      <c r="B13" s="12" t="s">
        <v>78</v>
      </c>
      <c r="C13" s="12" t="s">
        <v>142</v>
      </c>
      <c r="D13" s="12" t="s">
        <v>199</v>
      </c>
      <c r="E13" s="12">
        <v>0</v>
      </c>
      <c r="F13" s="14" t="str">
        <f t="shared" si="0"/>
        <v>2025-01-02ExpenseInsurance WayPoint Portfolio Inc.21020 GST/HST Payable0</v>
      </c>
      <c r="G13" s="15">
        <f t="shared" si="1"/>
        <v>45659</v>
      </c>
      <c r="H13" s="16" t="str">
        <f>IF((IFERROR((VLOOKUP(D13,'Automation (QBO)'!A:B,2,FALSE)),"0"))=0,"Suspense",(IFERROR((VLOOKUP(D13,'Automation (QBO)'!A:B,2,FALSE)),"Suspense")))</f>
        <v>GST/HST Payable</v>
      </c>
      <c r="I13" s="17">
        <f t="shared" si="2"/>
        <v>0</v>
      </c>
      <c r="J13" s="12" t="str">
        <f t="shared" si="3"/>
        <v>GST/HST Payable</v>
      </c>
    </row>
    <row r="14" spans="1:12" ht="16">
      <c r="A14" s="13" t="s">
        <v>166</v>
      </c>
      <c r="B14" s="12" t="s">
        <v>78</v>
      </c>
      <c r="C14" s="12" t="s">
        <v>302</v>
      </c>
      <c r="D14" s="12" t="s">
        <v>655</v>
      </c>
      <c r="E14" s="12">
        <v>3400</v>
      </c>
      <c r="F14" s="14" t="str">
        <f t="shared" si="0"/>
        <v>2025-01-02ExpenseCWS Engineering51320 Project Expense - Subcontractors3400</v>
      </c>
      <c r="G14" s="15">
        <f t="shared" si="1"/>
        <v>45659</v>
      </c>
      <c r="H14" s="16" t="str">
        <f>IF((IFERROR((VLOOKUP(D14,'Automation (QBO)'!A:B,2,FALSE)),"0"))=0,"Suspense",(IFERROR((VLOOKUP(D14,'Automation (QBO)'!A:B,2,FALSE)),"Suspense")))</f>
        <v>Project Expense - Subcontractors</v>
      </c>
      <c r="I14" s="17">
        <f t="shared" si="2"/>
        <v>3400</v>
      </c>
      <c r="J14" s="12" t="str">
        <f t="shared" si="3"/>
        <v>Project Expense - Subcontractors</v>
      </c>
    </row>
    <row r="15" spans="1:12" ht="16">
      <c r="A15" s="13" t="s">
        <v>166</v>
      </c>
      <c r="B15" s="12" t="s">
        <v>78</v>
      </c>
      <c r="C15" s="12" t="s">
        <v>302</v>
      </c>
      <c r="D15" s="12" t="s">
        <v>199</v>
      </c>
      <c r="E15" s="12">
        <v>-170</v>
      </c>
      <c r="F15" s="14" t="str">
        <f t="shared" si="0"/>
        <v>2025-01-02ExpenseCWS Engineering21020 GST/HST Payable-170</v>
      </c>
      <c r="G15" s="15">
        <f t="shared" si="1"/>
        <v>45659</v>
      </c>
      <c r="H15" s="16" t="str">
        <f>IF((IFERROR((VLOOKUP(D15,'Automation (QBO)'!A:B,2,FALSE)),"0"))=0,"Suspense",(IFERROR((VLOOKUP(D15,'Automation (QBO)'!A:B,2,FALSE)),"Suspense")))</f>
        <v>GST/HST Payable</v>
      </c>
      <c r="I15" s="17">
        <f t="shared" si="2"/>
        <v>-170</v>
      </c>
      <c r="J15" s="12" t="str">
        <f t="shared" si="3"/>
        <v>GST/HST Payable</v>
      </c>
    </row>
    <row r="16" spans="1:12" ht="16">
      <c r="A16" s="13" t="s">
        <v>166</v>
      </c>
      <c r="B16" s="12" t="s">
        <v>78</v>
      </c>
      <c r="C16" s="12" t="s">
        <v>302</v>
      </c>
      <c r="D16" s="12" t="s">
        <v>655</v>
      </c>
      <c r="E16" s="12">
        <v>2800</v>
      </c>
      <c r="F16" s="14" t="str">
        <f t="shared" si="0"/>
        <v>2025-01-02ExpenseCWS Engineering51320 Project Expense - Subcontractors2800</v>
      </c>
      <c r="G16" s="15">
        <f t="shared" si="1"/>
        <v>45659</v>
      </c>
      <c r="H16" s="16" t="str">
        <f>IF((IFERROR((VLOOKUP(D16,'Automation (QBO)'!A:B,2,FALSE)),"0"))=0,"Suspense",(IFERROR((VLOOKUP(D16,'Automation (QBO)'!A:B,2,FALSE)),"Suspense")))</f>
        <v>Project Expense - Subcontractors</v>
      </c>
      <c r="I16" s="17">
        <f t="shared" si="2"/>
        <v>2800</v>
      </c>
      <c r="J16" s="12" t="str">
        <f t="shared" si="3"/>
        <v>Project Expense - Subcontractors</v>
      </c>
    </row>
    <row r="17" spans="1:10" ht="16">
      <c r="A17" s="13" t="s">
        <v>166</v>
      </c>
      <c r="B17" s="12" t="s">
        <v>78</v>
      </c>
      <c r="C17" s="12" t="s">
        <v>302</v>
      </c>
      <c r="D17" s="12" t="s">
        <v>199</v>
      </c>
      <c r="E17" s="12">
        <v>-140</v>
      </c>
      <c r="F17" s="14" t="str">
        <f t="shared" si="0"/>
        <v>2025-01-02ExpenseCWS Engineering21020 GST/HST Payable-140</v>
      </c>
      <c r="G17" s="15">
        <f t="shared" si="1"/>
        <v>45659</v>
      </c>
      <c r="H17" s="16" t="str">
        <f>IF((IFERROR((VLOOKUP(D17,'Automation (QBO)'!A:B,2,FALSE)),"0"))=0,"Suspense",(IFERROR((VLOOKUP(D17,'Automation (QBO)'!A:B,2,FALSE)),"Suspense")))</f>
        <v>GST/HST Payable</v>
      </c>
      <c r="I17" s="17">
        <f t="shared" si="2"/>
        <v>-140</v>
      </c>
      <c r="J17" s="12" t="str">
        <f t="shared" si="3"/>
        <v>GST/HST Payable</v>
      </c>
    </row>
    <row r="18" spans="1:10" ht="16">
      <c r="A18" s="13" t="s">
        <v>166</v>
      </c>
      <c r="B18" s="12" t="s">
        <v>78</v>
      </c>
      <c r="C18" s="12" t="s">
        <v>101</v>
      </c>
      <c r="D18" s="12" t="s">
        <v>656</v>
      </c>
      <c r="E18" s="12">
        <v>149.79</v>
      </c>
      <c r="F18" s="14" t="str">
        <f t="shared" si="0"/>
        <v>2025-01-02ExpenseAmazon52210 Uniforms &amp; Laundry149.79</v>
      </c>
      <c r="G18" s="15">
        <f t="shared" si="1"/>
        <v>45659</v>
      </c>
      <c r="H18" s="16" t="str">
        <f>IF((IFERROR((VLOOKUP(D18,'Automation (QBO)'!A:B,2,FALSE)),"0"))=0,"Suspense",(IFERROR((VLOOKUP(D18,'Automation (QBO)'!A:B,2,FALSE)),"Suspense")))</f>
        <v>Uniforms &amp; Laundry</v>
      </c>
      <c r="I18" s="17">
        <f t="shared" si="2"/>
        <v>149.79</v>
      </c>
      <c r="J18" s="12" t="str">
        <f t="shared" si="3"/>
        <v>Uniforms &amp; Laundry</v>
      </c>
    </row>
    <row r="19" spans="1:10" ht="16">
      <c r="A19" s="13" t="s">
        <v>166</v>
      </c>
      <c r="B19" s="12" t="s">
        <v>78</v>
      </c>
      <c r="C19" s="12" t="s">
        <v>101</v>
      </c>
      <c r="D19" s="12" t="s">
        <v>199</v>
      </c>
      <c r="E19" s="12">
        <v>-7</v>
      </c>
      <c r="F19" s="14" t="str">
        <f t="shared" si="0"/>
        <v>2025-01-02ExpenseAmazon21020 GST/HST Payable-7</v>
      </c>
      <c r="G19" s="15">
        <f t="shared" si="1"/>
        <v>45659</v>
      </c>
      <c r="H19" s="16" t="str">
        <f>IF((IFERROR((VLOOKUP(D19,'Automation (QBO)'!A:B,2,FALSE)),"0"))=0,"Suspense",(IFERROR((VLOOKUP(D19,'Automation (QBO)'!A:B,2,FALSE)),"Suspense")))</f>
        <v>GST/HST Payable</v>
      </c>
      <c r="I19" s="17">
        <f t="shared" si="2"/>
        <v>-7</v>
      </c>
      <c r="J19" s="12" t="str">
        <f t="shared" si="3"/>
        <v>GST/HST Payable</v>
      </c>
    </row>
    <row r="20" spans="1:10" ht="16">
      <c r="A20" s="13" t="s">
        <v>166</v>
      </c>
      <c r="B20" s="12" t="s">
        <v>78</v>
      </c>
      <c r="C20" s="12" t="s">
        <v>159</v>
      </c>
      <c r="D20" s="12" t="s">
        <v>208</v>
      </c>
      <c r="E20" s="12">
        <v>5200.2</v>
      </c>
      <c r="F20" s="14" t="str">
        <f t="shared" si="0"/>
        <v>2025-01-02ExpenseGolbey Law Corporation52135 Legal5200.2</v>
      </c>
      <c r="G20" s="15">
        <f t="shared" si="1"/>
        <v>45659</v>
      </c>
      <c r="H20" s="16" t="str">
        <f>IF((IFERROR((VLOOKUP(D20,'Automation (QBO)'!A:B,2,FALSE)),"0"))=0,"Suspense",(IFERROR((VLOOKUP(D20,'Automation (QBO)'!A:B,2,FALSE)),"Suspense")))</f>
        <v>Legal</v>
      </c>
      <c r="I20" s="17">
        <f t="shared" si="2"/>
        <v>5200.2</v>
      </c>
      <c r="J20" s="12" t="str">
        <f t="shared" si="3"/>
        <v>Legal</v>
      </c>
    </row>
    <row r="21" spans="1:10" ht="16">
      <c r="A21" s="13" t="s">
        <v>166</v>
      </c>
      <c r="B21" s="12" t="s">
        <v>78</v>
      </c>
      <c r="C21" s="12" t="s">
        <v>159</v>
      </c>
      <c r="D21" s="12" t="s">
        <v>199</v>
      </c>
      <c r="E21" s="12">
        <v>-243</v>
      </c>
      <c r="F21" s="14" t="str">
        <f t="shared" si="0"/>
        <v>2025-01-02ExpenseGolbey Law Corporation21020 GST/HST Payable-243</v>
      </c>
      <c r="G21" s="15">
        <f t="shared" si="1"/>
        <v>45659</v>
      </c>
      <c r="H21" s="16" t="str">
        <f>IF((IFERROR((VLOOKUP(D21,'Automation (QBO)'!A:B,2,FALSE)),"0"))=0,"Suspense",(IFERROR((VLOOKUP(D21,'Automation (QBO)'!A:B,2,FALSE)),"Suspense")))</f>
        <v>GST/HST Payable</v>
      </c>
      <c r="I21" s="17">
        <f t="shared" si="2"/>
        <v>-243</v>
      </c>
      <c r="J21" s="12" t="str">
        <f t="shared" si="3"/>
        <v>GST/HST Payable</v>
      </c>
    </row>
    <row r="22" spans="1:10" ht="16">
      <c r="A22" s="13" t="s">
        <v>166</v>
      </c>
      <c r="B22" s="12" t="s">
        <v>78</v>
      </c>
      <c r="C22" s="12" t="s">
        <v>119</v>
      </c>
      <c r="D22" s="12" t="s">
        <v>202</v>
      </c>
      <c r="E22" s="12">
        <v>11150</v>
      </c>
      <c r="F22" s="14" t="str">
        <f t="shared" si="0"/>
        <v>2025-01-02ExpenseCrowe MacKay LLP52110 Accounting11150</v>
      </c>
      <c r="G22" s="15">
        <f t="shared" si="1"/>
        <v>45659</v>
      </c>
      <c r="H22" s="16" t="str">
        <f>IF((IFERROR((VLOOKUP(D22,'Automation (QBO)'!A:B,2,FALSE)),"0"))=0,"Suspense",(IFERROR((VLOOKUP(D22,'Automation (QBO)'!A:B,2,FALSE)),"Suspense")))</f>
        <v>Accounting</v>
      </c>
      <c r="I22" s="17">
        <f t="shared" si="2"/>
        <v>11150</v>
      </c>
      <c r="J22" s="12" t="str">
        <f t="shared" si="3"/>
        <v>Accounting</v>
      </c>
    </row>
    <row r="23" spans="1:10" ht="16">
      <c r="A23" s="13" t="s">
        <v>166</v>
      </c>
      <c r="B23" s="12" t="s">
        <v>78</v>
      </c>
      <c r="C23" s="12" t="s">
        <v>119</v>
      </c>
      <c r="D23" s="12" t="s">
        <v>199</v>
      </c>
      <c r="E23" s="12">
        <v>-557.5</v>
      </c>
      <c r="F23" s="14" t="str">
        <f t="shared" si="0"/>
        <v>2025-01-02ExpenseCrowe MacKay LLP21020 GST/HST Payable-557.5</v>
      </c>
      <c r="G23" s="15">
        <f t="shared" si="1"/>
        <v>45659</v>
      </c>
      <c r="H23" s="16" t="str">
        <f>IF((IFERROR((VLOOKUP(D23,'Automation (QBO)'!A:B,2,FALSE)),"0"))=0,"Suspense",(IFERROR((VLOOKUP(D23,'Automation (QBO)'!A:B,2,FALSE)),"Suspense")))</f>
        <v>GST/HST Payable</v>
      </c>
      <c r="I23" s="17">
        <f t="shared" si="2"/>
        <v>-557.5</v>
      </c>
      <c r="J23" s="12" t="str">
        <f t="shared" si="3"/>
        <v>GST/HST Payable</v>
      </c>
    </row>
    <row r="24" spans="1:10" ht="16">
      <c r="A24" s="13" t="s">
        <v>166</v>
      </c>
      <c r="B24" s="12" t="s">
        <v>78</v>
      </c>
      <c r="C24" s="12" t="s">
        <v>119</v>
      </c>
      <c r="D24" s="12" t="s">
        <v>202</v>
      </c>
      <c r="E24" s="12">
        <v>13972.73</v>
      </c>
      <c r="F24" s="14" t="str">
        <f t="shared" si="0"/>
        <v>2025-01-02ExpenseCrowe MacKay LLP52110 Accounting13972.73</v>
      </c>
      <c r="G24" s="15">
        <f t="shared" si="1"/>
        <v>45659</v>
      </c>
      <c r="H24" s="16" t="str">
        <f>IF((IFERROR((VLOOKUP(D24,'Automation (QBO)'!A:B,2,FALSE)),"0"))=0,"Suspense",(IFERROR((VLOOKUP(D24,'Automation (QBO)'!A:B,2,FALSE)),"Suspense")))</f>
        <v>Accounting</v>
      </c>
      <c r="I24" s="17">
        <f t="shared" si="2"/>
        <v>13972.73</v>
      </c>
      <c r="J24" s="12" t="str">
        <f t="shared" si="3"/>
        <v>Accounting</v>
      </c>
    </row>
    <row r="25" spans="1:10" ht="16">
      <c r="A25" s="13" t="s">
        <v>166</v>
      </c>
      <c r="B25" s="12" t="s">
        <v>78</v>
      </c>
      <c r="C25" s="12" t="s">
        <v>119</v>
      </c>
      <c r="D25" s="12" t="s">
        <v>199</v>
      </c>
      <c r="E25" s="12">
        <v>-698.64</v>
      </c>
      <c r="F25" s="14" t="str">
        <f t="shared" si="0"/>
        <v>2025-01-02ExpenseCrowe MacKay LLP21020 GST/HST Payable-698.64</v>
      </c>
      <c r="G25" s="15">
        <f t="shared" si="1"/>
        <v>45659</v>
      </c>
      <c r="H25" s="16" t="str">
        <f>IF((IFERROR((VLOOKUP(D25,'Automation (QBO)'!A:B,2,FALSE)),"0"))=0,"Suspense",(IFERROR((VLOOKUP(D25,'Automation (QBO)'!A:B,2,FALSE)),"Suspense")))</f>
        <v>GST/HST Payable</v>
      </c>
      <c r="I25" s="17">
        <f t="shared" si="2"/>
        <v>-698.64</v>
      </c>
      <c r="J25" s="12" t="str">
        <f t="shared" si="3"/>
        <v>GST/HST Payable</v>
      </c>
    </row>
    <row r="26" spans="1:10" ht="16">
      <c r="A26" s="13" t="s">
        <v>166</v>
      </c>
      <c r="B26" s="12" t="s">
        <v>99</v>
      </c>
      <c r="D26" s="12" t="s">
        <v>201</v>
      </c>
      <c r="E26" s="12">
        <v>-30000</v>
      </c>
      <c r="F26" s="14" t="str">
        <f t="shared" si="0"/>
        <v>2025-01-02Credit Card Payment11005 Chequing (CIBC)-30000</v>
      </c>
      <c r="G26" s="15">
        <f t="shared" si="1"/>
        <v>45659</v>
      </c>
      <c r="H26" s="16" t="str">
        <f>IF((IFERROR((VLOOKUP(D26,'Automation (QBO)'!A:B,2,FALSE)),"0"))=0,"Suspense",(IFERROR((VLOOKUP(D26,'Automation (QBO)'!A:B,2,FALSE)),"Suspense")))</f>
        <v>Chequing (CIBC)</v>
      </c>
      <c r="I26" s="17">
        <f t="shared" si="2"/>
        <v>-30000</v>
      </c>
      <c r="J26" s="12" t="str">
        <f t="shared" si="3"/>
        <v>Chequing (CIBC)</v>
      </c>
    </row>
    <row r="27" spans="1:10" ht="16">
      <c r="A27" s="13" t="s">
        <v>166</v>
      </c>
      <c r="B27" s="12" t="s">
        <v>78</v>
      </c>
      <c r="C27" s="12" t="s">
        <v>302</v>
      </c>
      <c r="D27" s="12" t="s">
        <v>201</v>
      </c>
      <c r="E27" s="12">
        <v>-3570</v>
      </c>
      <c r="F27" s="14" t="str">
        <f t="shared" si="0"/>
        <v>2025-01-02ExpenseCWS Engineering11005 Chequing (CIBC)-3570</v>
      </c>
      <c r="G27" s="15">
        <f t="shared" si="1"/>
        <v>45659</v>
      </c>
      <c r="H27" s="16" t="str">
        <f>IF((IFERROR((VLOOKUP(D27,'Automation (QBO)'!A:B,2,FALSE)),"0"))=0,"Suspense",(IFERROR((VLOOKUP(D27,'Automation (QBO)'!A:B,2,FALSE)),"Suspense")))</f>
        <v>Chequing (CIBC)</v>
      </c>
      <c r="I27" s="17">
        <f t="shared" si="2"/>
        <v>-3570</v>
      </c>
      <c r="J27" s="12" t="str">
        <f t="shared" si="3"/>
        <v>Chequing (CIBC)</v>
      </c>
    </row>
    <row r="28" spans="1:10" ht="16">
      <c r="A28" s="13" t="s">
        <v>166</v>
      </c>
      <c r="B28" s="12" t="s">
        <v>78</v>
      </c>
      <c r="C28" s="12" t="s">
        <v>109</v>
      </c>
      <c r="D28" s="12" t="s">
        <v>201</v>
      </c>
      <c r="E28" s="12">
        <v>-1558.67</v>
      </c>
      <c r="F28" s="14" t="str">
        <f t="shared" si="0"/>
        <v>2025-01-02ExpenseSaltire Rentals11005 Chequing (CIBC)-1558.67</v>
      </c>
      <c r="G28" s="15">
        <f t="shared" si="1"/>
        <v>45659</v>
      </c>
      <c r="H28" s="16" t="str">
        <f>IF((IFERROR((VLOOKUP(D28,'Automation (QBO)'!A:B,2,FALSE)),"0"))=0,"Suspense",(IFERROR((VLOOKUP(D28,'Automation (QBO)'!A:B,2,FALSE)),"Suspense")))</f>
        <v>Chequing (CIBC)</v>
      </c>
      <c r="I28" s="17">
        <f t="shared" si="2"/>
        <v>-1558.67</v>
      </c>
      <c r="J28" s="12" t="str">
        <f t="shared" si="3"/>
        <v>Chequing (CIBC)</v>
      </c>
    </row>
    <row r="29" spans="1:10" ht="16">
      <c r="A29" s="13" t="s">
        <v>166</v>
      </c>
      <c r="B29" s="12" t="s">
        <v>78</v>
      </c>
      <c r="C29" s="12" t="s">
        <v>302</v>
      </c>
      <c r="D29" s="12" t="s">
        <v>201</v>
      </c>
      <c r="E29" s="12">
        <v>-2940</v>
      </c>
      <c r="F29" s="14" t="str">
        <f t="shared" si="0"/>
        <v>2025-01-02ExpenseCWS Engineering11005 Chequing (CIBC)-2940</v>
      </c>
      <c r="G29" s="15">
        <f t="shared" si="1"/>
        <v>45659</v>
      </c>
      <c r="H29" s="16" t="str">
        <f>IF((IFERROR((VLOOKUP(D29,'Automation (QBO)'!A:B,2,FALSE)),"0"))=0,"Suspense",(IFERROR((VLOOKUP(D29,'Automation (QBO)'!A:B,2,FALSE)),"Suspense")))</f>
        <v>Chequing (CIBC)</v>
      </c>
      <c r="I29" s="17">
        <f t="shared" si="2"/>
        <v>-2940</v>
      </c>
      <c r="J29" s="12" t="str">
        <f t="shared" si="3"/>
        <v>Chequing (CIBC)</v>
      </c>
    </row>
    <row r="30" spans="1:10" ht="16">
      <c r="A30" s="13" t="s">
        <v>166</v>
      </c>
      <c r="B30" s="12" t="s">
        <v>78</v>
      </c>
      <c r="C30" s="12" t="s">
        <v>142</v>
      </c>
      <c r="D30" s="12" t="s">
        <v>201</v>
      </c>
      <c r="E30" s="12">
        <v>-1252.44</v>
      </c>
      <c r="F30" s="14" t="str">
        <f t="shared" si="0"/>
        <v>2025-01-02ExpenseInsurance WayPoint Portfolio Inc.11005 Chequing (CIBC)-1252.44</v>
      </c>
      <c r="G30" s="15">
        <f t="shared" si="1"/>
        <v>45659</v>
      </c>
      <c r="H30" s="16" t="str">
        <f>IF((IFERROR((VLOOKUP(D30,'Automation (QBO)'!A:B,2,FALSE)),"0"))=0,"Suspense",(IFERROR((VLOOKUP(D30,'Automation (QBO)'!A:B,2,FALSE)),"Suspense")))</f>
        <v>Chequing (CIBC)</v>
      </c>
      <c r="I30" s="17">
        <f t="shared" si="2"/>
        <v>-1252.44</v>
      </c>
      <c r="J30" s="12" t="str">
        <f t="shared" si="3"/>
        <v>Chequing (CIBC)</v>
      </c>
    </row>
    <row r="31" spans="1:10" ht="16">
      <c r="A31" s="13" t="s">
        <v>166</v>
      </c>
      <c r="B31" s="12" t="s">
        <v>78</v>
      </c>
      <c r="C31" s="12" t="s">
        <v>136</v>
      </c>
      <c r="D31" s="12" t="s">
        <v>201</v>
      </c>
      <c r="E31" s="12">
        <v>-25946.18</v>
      </c>
      <c r="F31" s="14" t="str">
        <f t="shared" si="0"/>
        <v>2025-01-02ExpenseSheremeta Custom Cabinets &amp; Millwork11005 Chequing (CIBC)-25946.18</v>
      </c>
      <c r="G31" s="15">
        <f t="shared" si="1"/>
        <v>45659</v>
      </c>
      <c r="H31" s="16" t="str">
        <f>IF((IFERROR((VLOOKUP(D31,'Automation (QBO)'!A:B,2,FALSE)),"0"))=0,"Suspense",(IFERROR((VLOOKUP(D31,'Automation (QBO)'!A:B,2,FALSE)),"Suspense")))</f>
        <v>Chequing (CIBC)</v>
      </c>
      <c r="I31" s="17">
        <f t="shared" si="2"/>
        <v>-25946.18</v>
      </c>
      <c r="J31" s="12" t="str">
        <f t="shared" si="3"/>
        <v>Chequing (CIBC)</v>
      </c>
    </row>
    <row r="32" spans="1:10" ht="16">
      <c r="A32" s="13" t="s">
        <v>166</v>
      </c>
      <c r="B32" s="12" t="s">
        <v>78</v>
      </c>
      <c r="C32" s="12" t="s">
        <v>136</v>
      </c>
      <c r="D32" s="12" t="s">
        <v>655</v>
      </c>
      <c r="E32" s="12">
        <v>24737.599999999999</v>
      </c>
      <c r="F32" s="14" t="str">
        <f t="shared" si="0"/>
        <v>2025-01-02ExpenseSheremeta Custom Cabinets &amp; Millwork51320 Project Expense - Subcontractors24737.6</v>
      </c>
      <c r="G32" s="15">
        <f t="shared" si="1"/>
        <v>45659</v>
      </c>
      <c r="H32" s="16" t="str">
        <f>IF((IFERROR((VLOOKUP(D32,'Automation (QBO)'!A:B,2,FALSE)),"0"))=0,"Suspense",(IFERROR((VLOOKUP(D32,'Automation (QBO)'!A:B,2,FALSE)),"Suspense")))</f>
        <v>Project Expense - Subcontractors</v>
      </c>
      <c r="I32" s="17">
        <f t="shared" si="2"/>
        <v>24737.599999999999</v>
      </c>
      <c r="J32" s="12" t="str">
        <f t="shared" si="3"/>
        <v>Project Expense - Subcontractors</v>
      </c>
    </row>
    <row r="33" spans="1:10" ht="16">
      <c r="A33" s="13" t="s">
        <v>166</v>
      </c>
      <c r="B33" s="12" t="s">
        <v>78</v>
      </c>
      <c r="C33" s="12" t="s">
        <v>136</v>
      </c>
      <c r="D33" s="12" t="s">
        <v>199</v>
      </c>
      <c r="E33" s="12">
        <v>-1208.58</v>
      </c>
      <c r="F33" s="14" t="str">
        <f t="shared" si="0"/>
        <v>2025-01-02ExpenseSheremeta Custom Cabinets &amp; Millwork21020 GST/HST Payable-1208.58</v>
      </c>
      <c r="G33" s="15">
        <f t="shared" si="1"/>
        <v>45659</v>
      </c>
      <c r="H33" s="16" t="str">
        <f>IF((IFERROR((VLOOKUP(D33,'Automation (QBO)'!A:B,2,FALSE)),"0"))=0,"Suspense",(IFERROR((VLOOKUP(D33,'Automation (QBO)'!A:B,2,FALSE)),"Suspense")))</f>
        <v>GST/HST Payable</v>
      </c>
      <c r="I33" s="17">
        <f t="shared" si="2"/>
        <v>-1208.58</v>
      </c>
      <c r="J33" s="12" t="str">
        <f t="shared" si="3"/>
        <v>GST/HST Payable</v>
      </c>
    </row>
    <row r="34" spans="1:10" ht="16">
      <c r="A34" s="13" t="s">
        <v>166</v>
      </c>
      <c r="B34" s="12" t="s">
        <v>78</v>
      </c>
      <c r="C34" s="12" t="s">
        <v>109</v>
      </c>
      <c r="D34" s="12" t="s">
        <v>657</v>
      </c>
      <c r="E34" s="12">
        <v>1558.67</v>
      </c>
      <c r="F34" s="14" t="str">
        <f t="shared" si="0"/>
        <v>2025-01-02ExpenseSaltire Rentals13007 Due to/from Saltire Rentals1558.67</v>
      </c>
      <c r="G34" s="15">
        <f t="shared" si="1"/>
        <v>45659</v>
      </c>
      <c r="H34" s="16" t="str">
        <f>IF((IFERROR((VLOOKUP(D34,'Automation (QBO)'!A:B,2,FALSE)),"0"))=0,"Suspense",(IFERROR((VLOOKUP(D34,'Automation (QBO)'!A:B,2,FALSE)),"Suspense")))</f>
        <v>Due to/from Saltire Rentals</v>
      </c>
      <c r="I34" s="17">
        <f t="shared" si="2"/>
        <v>1558.67</v>
      </c>
      <c r="J34" s="12" t="str">
        <f t="shared" si="3"/>
        <v>Due to/from Saltire Rentals</v>
      </c>
    </row>
    <row r="35" spans="1:10" ht="16">
      <c r="A35" s="13" t="s">
        <v>166</v>
      </c>
      <c r="B35" s="12" t="s">
        <v>78</v>
      </c>
      <c r="C35" s="12" t="s">
        <v>109</v>
      </c>
      <c r="D35" s="12" t="s">
        <v>199</v>
      </c>
      <c r="E35" s="12">
        <v>0</v>
      </c>
      <c r="F35" s="14" t="str">
        <f t="shared" si="0"/>
        <v>2025-01-02ExpenseSaltire Rentals21020 GST/HST Payable0</v>
      </c>
      <c r="G35" s="15">
        <f t="shared" si="1"/>
        <v>45659</v>
      </c>
      <c r="H35" s="16" t="str">
        <f>IF((IFERROR((VLOOKUP(D35,'Automation (QBO)'!A:B,2,FALSE)),"0"))=0,"Suspense",(IFERROR((VLOOKUP(D35,'Automation (QBO)'!A:B,2,FALSE)),"Suspense")))</f>
        <v>GST/HST Payable</v>
      </c>
      <c r="I35" s="17">
        <f t="shared" si="2"/>
        <v>0</v>
      </c>
      <c r="J35" s="12" t="str">
        <f t="shared" si="3"/>
        <v>GST/HST Payable</v>
      </c>
    </row>
    <row r="36" spans="1:10" ht="16">
      <c r="A36" s="13" t="s">
        <v>166</v>
      </c>
      <c r="B36" s="12" t="s">
        <v>78</v>
      </c>
      <c r="C36" s="12" t="s">
        <v>85</v>
      </c>
      <c r="D36" s="12" t="s">
        <v>201</v>
      </c>
      <c r="E36" s="12">
        <v>-1392.02</v>
      </c>
      <c r="F36" s="14" t="str">
        <f t="shared" si="0"/>
        <v>2025-01-02ExpenseChambers of Commerce Group Insurance Plan11005 Chequing (CIBC)-1392.02</v>
      </c>
      <c r="G36" s="15">
        <f t="shared" si="1"/>
        <v>45659</v>
      </c>
      <c r="H36" s="16" t="str">
        <f>IF((IFERROR((VLOOKUP(D36,'Automation (QBO)'!A:B,2,FALSE)),"0"))=0,"Suspense",(IFERROR((VLOOKUP(D36,'Automation (QBO)'!A:B,2,FALSE)),"Suspense")))</f>
        <v>Chequing (CIBC)</v>
      </c>
      <c r="I36" s="17">
        <f t="shared" si="2"/>
        <v>-1392.02</v>
      </c>
      <c r="J36" s="12" t="str">
        <f t="shared" si="3"/>
        <v>Chequing (CIBC)</v>
      </c>
    </row>
    <row r="37" spans="1:10" ht="16">
      <c r="A37" s="13" t="s">
        <v>166</v>
      </c>
      <c r="B37" s="12" t="s">
        <v>78</v>
      </c>
      <c r="C37" s="12" t="s">
        <v>85</v>
      </c>
      <c r="D37" s="12" t="s">
        <v>349</v>
      </c>
      <c r="E37" s="12">
        <v>1392.02</v>
      </c>
      <c r="F37" s="14" t="str">
        <f t="shared" si="0"/>
        <v>2025-01-02ExpenseChambers of Commerce Group Insurance Plan52545 Payroll - Employee Benefits (Paid)1392.02</v>
      </c>
      <c r="G37" s="15">
        <f t="shared" si="1"/>
        <v>45659</v>
      </c>
      <c r="H37" s="16" t="str">
        <f>IF((IFERROR((VLOOKUP(D37,'Automation (QBO)'!A:B,2,FALSE)),"0"))=0,"Suspense",(IFERROR((VLOOKUP(D37,'Automation (QBO)'!A:B,2,FALSE)),"Suspense")))</f>
        <v>Payroll - Employee Benefits (Paid)</v>
      </c>
      <c r="I37" s="17">
        <f t="shared" si="2"/>
        <v>1392.02</v>
      </c>
      <c r="J37" s="12" t="str">
        <f t="shared" si="3"/>
        <v>Payroll - Employee Benefits (Paid)</v>
      </c>
    </row>
    <row r="38" spans="1:10" ht="16">
      <c r="A38" s="13" t="s">
        <v>166</v>
      </c>
      <c r="B38" s="12" t="s">
        <v>78</v>
      </c>
      <c r="C38" s="12" t="s">
        <v>119</v>
      </c>
      <c r="D38" s="12" t="s">
        <v>506</v>
      </c>
      <c r="E38" s="12">
        <v>14671.37</v>
      </c>
      <c r="F38" s="14" t="str">
        <f t="shared" si="0"/>
        <v>2025-01-02ExpenseCrowe MacKay LLP21010 Credit Card (CIBC Visa)14671.37</v>
      </c>
      <c r="G38" s="15">
        <f t="shared" si="1"/>
        <v>45659</v>
      </c>
      <c r="H38" s="16" t="str">
        <f>IF((IFERROR((VLOOKUP(D38,'Automation (QBO)'!A:B,2,FALSE)),"0"))=0,"Suspense",(IFERROR((VLOOKUP(D38,'Automation (QBO)'!A:B,2,FALSE)),"Suspense")))</f>
        <v>Credit Card (CIBC Visa)</v>
      </c>
      <c r="I38" s="17">
        <f t="shared" si="2"/>
        <v>14671.37</v>
      </c>
      <c r="J38" s="12" t="str">
        <f t="shared" si="3"/>
        <v>Credit Card (CIBC Visa)</v>
      </c>
    </row>
    <row r="39" spans="1:10" ht="16">
      <c r="A39" s="13" t="s">
        <v>166</v>
      </c>
      <c r="B39" s="12" t="s">
        <v>78</v>
      </c>
      <c r="C39" s="12" t="s">
        <v>119</v>
      </c>
      <c r="D39" s="12" t="s">
        <v>506</v>
      </c>
      <c r="E39" s="12">
        <v>11707.5</v>
      </c>
      <c r="F39" s="14" t="str">
        <f t="shared" si="0"/>
        <v>2025-01-02ExpenseCrowe MacKay LLP21010 Credit Card (CIBC Visa)11707.5</v>
      </c>
      <c r="G39" s="15">
        <f t="shared" si="1"/>
        <v>45659</v>
      </c>
      <c r="H39" s="16" t="str">
        <f>IF((IFERROR((VLOOKUP(D39,'Automation (QBO)'!A:B,2,FALSE)),"0"))=0,"Suspense",(IFERROR((VLOOKUP(D39,'Automation (QBO)'!A:B,2,FALSE)),"Suspense")))</f>
        <v>Credit Card (CIBC Visa)</v>
      </c>
      <c r="I39" s="17">
        <f t="shared" si="2"/>
        <v>11707.5</v>
      </c>
      <c r="J39" s="12" t="str">
        <f t="shared" si="3"/>
        <v>Credit Card (CIBC Visa)</v>
      </c>
    </row>
    <row r="40" spans="1:10" ht="16">
      <c r="A40" s="13" t="s">
        <v>166</v>
      </c>
      <c r="B40" s="12" t="s">
        <v>78</v>
      </c>
      <c r="C40" s="12" t="s">
        <v>159</v>
      </c>
      <c r="D40" s="12" t="s">
        <v>506</v>
      </c>
      <c r="E40" s="12">
        <v>5443.2</v>
      </c>
      <c r="F40" s="14" t="str">
        <f t="shared" si="0"/>
        <v>2025-01-02ExpenseGolbey Law Corporation21010 Credit Card (CIBC Visa)5443.2</v>
      </c>
      <c r="G40" s="15">
        <f t="shared" si="1"/>
        <v>45659</v>
      </c>
      <c r="H40" s="16" t="str">
        <f>IF((IFERROR((VLOOKUP(D40,'Automation (QBO)'!A:B,2,FALSE)),"0"))=0,"Suspense",(IFERROR((VLOOKUP(D40,'Automation (QBO)'!A:B,2,FALSE)),"Suspense")))</f>
        <v>Credit Card (CIBC Visa)</v>
      </c>
      <c r="I40" s="17">
        <f t="shared" si="2"/>
        <v>5443.2</v>
      </c>
      <c r="J40" s="12" t="str">
        <f t="shared" si="3"/>
        <v>Credit Card (CIBC Visa)</v>
      </c>
    </row>
    <row r="41" spans="1:10" ht="16">
      <c r="A41" s="13" t="s">
        <v>166</v>
      </c>
      <c r="B41" s="12" t="s">
        <v>78</v>
      </c>
      <c r="C41" s="12" t="s">
        <v>101</v>
      </c>
      <c r="D41" s="12" t="s">
        <v>506</v>
      </c>
      <c r="E41" s="12">
        <v>156.79</v>
      </c>
      <c r="F41" s="14" t="str">
        <f t="shared" si="0"/>
        <v>2025-01-02ExpenseAmazon21010 Credit Card (CIBC Visa)156.79</v>
      </c>
      <c r="G41" s="15">
        <f t="shared" si="1"/>
        <v>45659</v>
      </c>
      <c r="H41" s="16" t="str">
        <f>IF((IFERROR((VLOOKUP(D41,'Automation (QBO)'!A:B,2,FALSE)),"0"))=0,"Suspense",(IFERROR((VLOOKUP(D41,'Automation (QBO)'!A:B,2,FALSE)),"Suspense")))</f>
        <v>Credit Card (CIBC Visa)</v>
      </c>
      <c r="I41" s="17">
        <f t="shared" si="2"/>
        <v>156.79</v>
      </c>
      <c r="J41" s="12" t="str">
        <f t="shared" si="3"/>
        <v>Credit Card (CIBC Visa)</v>
      </c>
    </row>
    <row r="42" spans="1:10" ht="16">
      <c r="A42" s="13" t="s">
        <v>166</v>
      </c>
      <c r="B42" s="12" t="s">
        <v>99</v>
      </c>
      <c r="D42" s="12" t="s">
        <v>506</v>
      </c>
      <c r="E42" s="12">
        <v>-30000</v>
      </c>
      <c r="F42" s="14" t="str">
        <f t="shared" si="0"/>
        <v>2025-01-02Credit Card Payment21010 Credit Card (CIBC Visa)-30000</v>
      </c>
      <c r="G42" s="15">
        <f t="shared" si="1"/>
        <v>45659</v>
      </c>
      <c r="H42" s="16" t="str">
        <f>IF((IFERROR((VLOOKUP(D42,'Automation (QBO)'!A:B,2,FALSE)),"0"))=0,"Suspense",(IFERROR((VLOOKUP(D42,'Automation (QBO)'!A:B,2,FALSE)),"Suspense")))</f>
        <v>Credit Card (CIBC Visa)</v>
      </c>
      <c r="I42" s="17">
        <f t="shared" si="2"/>
        <v>-30000</v>
      </c>
      <c r="J42" s="12" t="str">
        <f t="shared" si="3"/>
        <v>Credit Card (CIBC Visa)</v>
      </c>
    </row>
    <row r="43" spans="1:10" ht="16">
      <c r="A43" s="13" t="s">
        <v>167</v>
      </c>
      <c r="B43" s="12" t="s">
        <v>99</v>
      </c>
      <c r="D43" s="12" t="s">
        <v>506</v>
      </c>
      <c r="E43" s="12">
        <v>-10000</v>
      </c>
      <c r="F43" s="14" t="str">
        <f t="shared" si="0"/>
        <v>2025-01-03Credit Card Payment21010 Credit Card (CIBC Visa)-10000</v>
      </c>
      <c r="G43" s="15">
        <f t="shared" si="1"/>
        <v>45660</v>
      </c>
      <c r="H43" s="16" t="str">
        <f>IF((IFERROR((VLOOKUP(D43,'Automation (QBO)'!A:B,2,FALSE)),"0"))=0,"Suspense",(IFERROR((VLOOKUP(D43,'Automation (QBO)'!A:B,2,FALSE)),"Suspense")))</f>
        <v>Credit Card (CIBC Visa)</v>
      </c>
      <c r="I43" s="17">
        <f t="shared" si="2"/>
        <v>-10000</v>
      </c>
      <c r="J43" s="12" t="str">
        <f t="shared" si="3"/>
        <v>Credit Card (CIBC Visa)</v>
      </c>
    </row>
    <row r="44" spans="1:10" ht="16">
      <c r="A44" s="13" t="s">
        <v>167</v>
      </c>
      <c r="B44" s="12" t="s">
        <v>78</v>
      </c>
      <c r="C44" s="12" t="s">
        <v>302</v>
      </c>
      <c r="D44" s="12" t="s">
        <v>655</v>
      </c>
      <c r="E44" s="12">
        <v>2200</v>
      </c>
      <c r="F44" s="14" t="str">
        <f t="shared" si="0"/>
        <v>2025-01-03ExpenseCWS Engineering51320 Project Expense - Subcontractors2200</v>
      </c>
      <c r="G44" s="15">
        <f t="shared" si="1"/>
        <v>45660</v>
      </c>
      <c r="H44" s="16" t="str">
        <f>IF((IFERROR((VLOOKUP(D44,'Automation (QBO)'!A:B,2,FALSE)),"0"))=0,"Suspense",(IFERROR((VLOOKUP(D44,'Automation (QBO)'!A:B,2,FALSE)),"Suspense")))</f>
        <v>Project Expense - Subcontractors</v>
      </c>
      <c r="I44" s="17">
        <f t="shared" si="2"/>
        <v>2200</v>
      </c>
      <c r="J44" s="12" t="str">
        <f t="shared" si="3"/>
        <v>Project Expense - Subcontractors</v>
      </c>
    </row>
    <row r="45" spans="1:10" ht="16">
      <c r="A45" s="13" t="s">
        <v>167</v>
      </c>
      <c r="B45" s="12" t="s">
        <v>78</v>
      </c>
      <c r="C45" s="12" t="s">
        <v>302</v>
      </c>
      <c r="D45" s="12" t="s">
        <v>199</v>
      </c>
      <c r="E45" s="12">
        <v>-110</v>
      </c>
      <c r="F45" s="14" t="str">
        <f t="shared" si="0"/>
        <v>2025-01-03ExpenseCWS Engineering21020 GST/HST Payable-110</v>
      </c>
      <c r="G45" s="15">
        <f t="shared" si="1"/>
        <v>45660</v>
      </c>
      <c r="H45" s="16" t="str">
        <f>IF((IFERROR((VLOOKUP(D45,'Automation (QBO)'!A:B,2,FALSE)),"0"))=0,"Suspense",(IFERROR((VLOOKUP(D45,'Automation (QBO)'!A:B,2,FALSE)),"Suspense")))</f>
        <v>GST/HST Payable</v>
      </c>
      <c r="I45" s="17">
        <f t="shared" si="2"/>
        <v>-110</v>
      </c>
      <c r="J45" s="12" t="str">
        <f t="shared" si="3"/>
        <v>GST/HST Payable</v>
      </c>
    </row>
    <row r="46" spans="1:10" ht="16">
      <c r="A46" s="13" t="s">
        <v>167</v>
      </c>
      <c r="B46" s="12" t="s">
        <v>78</v>
      </c>
      <c r="C46" s="12" t="s">
        <v>135</v>
      </c>
      <c r="D46" s="12" t="s">
        <v>655</v>
      </c>
      <c r="E46" s="12">
        <v>6400</v>
      </c>
      <c r="F46" s="14" t="str">
        <f t="shared" si="0"/>
        <v>2025-01-03ExpenseBBS Pro Services Inc.51320 Project Expense - Subcontractors6400</v>
      </c>
      <c r="G46" s="15">
        <f t="shared" si="1"/>
        <v>45660</v>
      </c>
      <c r="H46" s="16" t="str">
        <f>IF((IFERROR((VLOOKUP(D46,'Automation (QBO)'!A:B,2,FALSE)),"0"))=0,"Suspense",(IFERROR((VLOOKUP(D46,'Automation (QBO)'!A:B,2,FALSE)),"Suspense")))</f>
        <v>Project Expense - Subcontractors</v>
      </c>
      <c r="I46" s="17">
        <f t="shared" si="2"/>
        <v>6400</v>
      </c>
      <c r="J46" s="12" t="str">
        <f t="shared" si="3"/>
        <v>Project Expense - Subcontractors</v>
      </c>
    </row>
    <row r="47" spans="1:10" ht="16">
      <c r="A47" s="13" t="s">
        <v>167</v>
      </c>
      <c r="B47" s="12" t="s">
        <v>78</v>
      </c>
      <c r="C47" s="12" t="s">
        <v>135</v>
      </c>
      <c r="D47" s="12" t="s">
        <v>199</v>
      </c>
      <c r="E47" s="12">
        <v>-320</v>
      </c>
      <c r="F47" s="14" t="str">
        <f t="shared" si="0"/>
        <v>2025-01-03ExpenseBBS Pro Services Inc.21020 GST/HST Payable-320</v>
      </c>
      <c r="G47" s="15">
        <f t="shared" si="1"/>
        <v>45660</v>
      </c>
      <c r="H47" s="16" t="str">
        <f>IF((IFERROR((VLOOKUP(D47,'Automation (QBO)'!A:B,2,FALSE)),"0"))=0,"Suspense",(IFERROR((VLOOKUP(D47,'Automation (QBO)'!A:B,2,FALSE)),"Suspense")))</f>
        <v>GST/HST Payable</v>
      </c>
      <c r="I47" s="17">
        <f t="shared" si="2"/>
        <v>-320</v>
      </c>
      <c r="J47" s="12" t="str">
        <f t="shared" si="3"/>
        <v>GST/HST Payable</v>
      </c>
    </row>
    <row r="48" spans="1:10" ht="16">
      <c r="A48" s="13" t="s">
        <v>167</v>
      </c>
      <c r="B48" s="12" t="s">
        <v>105</v>
      </c>
      <c r="D48" s="12" t="s">
        <v>220</v>
      </c>
      <c r="E48" s="12">
        <v>16489.919999999998</v>
      </c>
      <c r="F48" s="14" t="str">
        <f t="shared" si="0"/>
        <v>2025-01-03Journal Entry52505 Payroll - Hourly16489.92</v>
      </c>
      <c r="G48" s="15">
        <f t="shared" si="1"/>
        <v>45660</v>
      </c>
      <c r="H48" s="16" t="str">
        <f>IF((IFERROR((VLOOKUP(D48,'Automation (QBO)'!A:B,2,FALSE)),"0"))=0,"Suspense",(IFERROR((VLOOKUP(D48,'Automation (QBO)'!A:B,2,FALSE)),"Suspense")))</f>
        <v>Payroll - Hourly</v>
      </c>
      <c r="I48" s="17">
        <f t="shared" si="2"/>
        <v>16489.919999999998</v>
      </c>
      <c r="J48" s="12" t="str">
        <f t="shared" si="3"/>
        <v>Payroll - Hourly</v>
      </c>
    </row>
    <row r="49" spans="1:10" ht="16">
      <c r="A49" s="13" t="s">
        <v>167</v>
      </c>
      <c r="B49" s="12" t="s">
        <v>105</v>
      </c>
      <c r="D49" s="12" t="s">
        <v>349</v>
      </c>
      <c r="E49" s="12">
        <v>640.63</v>
      </c>
      <c r="F49" s="14" t="str">
        <f t="shared" si="0"/>
        <v>2025-01-03Journal Entry52545 Payroll - Employee Benefits (Paid)640.63</v>
      </c>
      <c r="G49" s="15">
        <f t="shared" si="1"/>
        <v>45660</v>
      </c>
      <c r="H49" s="16" t="str">
        <f>IF((IFERROR((VLOOKUP(D49,'Automation (QBO)'!A:B,2,FALSE)),"0"))=0,"Suspense",(IFERROR((VLOOKUP(D49,'Automation (QBO)'!A:B,2,FALSE)),"Suspense")))</f>
        <v>Payroll - Employee Benefits (Paid)</v>
      </c>
      <c r="I49" s="17">
        <f t="shared" si="2"/>
        <v>640.63</v>
      </c>
      <c r="J49" s="12" t="str">
        <f t="shared" si="3"/>
        <v>Payroll - Employee Benefits (Paid)</v>
      </c>
    </row>
    <row r="50" spans="1:10" ht="16">
      <c r="A50" s="13" t="s">
        <v>167</v>
      </c>
      <c r="B50" s="12" t="s">
        <v>105</v>
      </c>
      <c r="D50" s="12" t="s">
        <v>658</v>
      </c>
      <c r="E50" s="12">
        <v>407.3</v>
      </c>
      <c r="F50" s="14" t="str">
        <f t="shared" si="0"/>
        <v>2025-01-03Journal Entry52535 Payroll - WCB407.3</v>
      </c>
      <c r="G50" s="15">
        <f t="shared" si="1"/>
        <v>45660</v>
      </c>
      <c r="H50" s="16" t="str">
        <f>IF((IFERROR((VLOOKUP(D50,'Automation (QBO)'!A:B,2,FALSE)),"0"))=0,"Suspense",(IFERROR((VLOOKUP(D50,'Automation (QBO)'!A:B,2,FALSE)),"Suspense")))</f>
        <v>Payroll - WCB</v>
      </c>
      <c r="I50" s="17">
        <f t="shared" si="2"/>
        <v>407.3</v>
      </c>
      <c r="J50" s="12" t="str">
        <f t="shared" si="3"/>
        <v>Payroll - WCB</v>
      </c>
    </row>
    <row r="51" spans="1:10" ht="16">
      <c r="A51" s="13" t="s">
        <v>167</v>
      </c>
      <c r="B51" s="12" t="s">
        <v>105</v>
      </c>
      <c r="D51" s="12" t="s">
        <v>221</v>
      </c>
      <c r="E51" s="12">
        <v>949.82</v>
      </c>
      <c r="F51" s="14" t="str">
        <f t="shared" si="0"/>
        <v>2025-01-03Journal Entry52525 Payroll - CPP949.82</v>
      </c>
      <c r="G51" s="15">
        <f t="shared" si="1"/>
        <v>45660</v>
      </c>
      <c r="H51" s="16" t="str">
        <f>IF((IFERROR((VLOOKUP(D51,'Automation (QBO)'!A:B,2,FALSE)),"0"))=0,"Suspense",(IFERROR((VLOOKUP(D51,'Automation (QBO)'!A:B,2,FALSE)),"Suspense")))</f>
        <v>Payroll - CPP + EI</v>
      </c>
      <c r="I51" s="17">
        <f t="shared" si="2"/>
        <v>949.82</v>
      </c>
      <c r="J51" s="12" t="str">
        <f t="shared" si="3"/>
        <v>Payroll - CPP + EI</v>
      </c>
    </row>
    <row r="52" spans="1:10" ht="16">
      <c r="A52" s="13" t="s">
        <v>167</v>
      </c>
      <c r="B52" s="12" t="s">
        <v>105</v>
      </c>
      <c r="D52" s="12" t="s">
        <v>222</v>
      </c>
      <c r="E52" s="12">
        <v>378.59</v>
      </c>
      <c r="F52" s="14" t="str">
        <f t="shared" si="0"/>
        <v>2025-01-03Journal Entry52520 Payroll - EI378.59</v>
      </c>
      <c r="G52" s="15">
        <f t="shared" si="1"/>
        <v>45660</v>
      </c>
      <c r="H52" s="16" t="str">
        <f>IF((IFERROR((VLOOKUP(D52,'Automation (QBO)'!A:B,2,FALSE)),"0"))=0,"Suspense",(IFERROR((VLOOKUP(D52,'Automation (QBO)'!A:B,2,FALSE)),"Suspense")))</f>
        <v>Payroll - CPP + EI</v>
      </c>
      <c r="I52" s="17">
        <f t="shared" si="2"/>
        <v>378.59</v>
      </c>
      <c r="J52" s="12" t="str">
        <f t="shared" si="3"/>
        <v>Payroll - CPP + EI</v>
      </c>
    </row>
    <row r="53" spans="1:10" ht="16">
      <c r="A53" s="13" t="s">
        <v>167</v>
      </c>
      <c r="B53" s="12" t="s">
        <v>105</v>
      </c>
      <c r="D53" s="12" t="s">
        <v>206</v>
      </c>
      <c r="E53" s="12">
        <v>103.64</v>
      </c>
      <c r="F53" s="14" t="str">
        <f t="shared" si="0"/>
        <v>2025-01-03Journal Entry52115 Bank Fees103.64</v>
      </c>
      <c r="G53" s="15">
        <f t="shared" si="1"/>
        <v>45660</v>
      </c>
      <c r="H53" s="16" t="str">
        <f>IF((IFERROR((VLOOKUP(D53,'Automation (QBO)'!A:B,2,FALSE)),"0"))=0,"Suspense",(IFERROR((VLOOKUP(D53,'Automation (QBO)'!A:B,2,FALSE)),"Suspense")))</f>
        <v>Bank Fees</v>
      </c>
      <c r="I53" s="17">
        <f t="shared" si="2"/>
        <v>103.64</v>
      </c>
      <c r="J53" s="12" t="str">
        <f t="shared" si="3"/>
        <v>Bank Fees</v>
      </c>
    </row>
    <row r="54" spans="1:10" ht="16">
      <c r="A54" s="13" t="s">
        <v>167</v>
      </c>
      <c r="B54" s="12" t="s">
        <v>105</v>
      </c>
      <c r="D54" s="12" t="s">
        <v>223</v>
      </c>
      <c r="E54" s="12">
        <v>-5.18</v>
      </c>
      <c r="F54" s="14" t="str">
        <f t="shared" si="0"/>
        <v>2025-01-03Journal Entry21031 GST/HST Suspense-5.18</v>
      </c>
      <c r="G54" s="15">
        <f t="shared" si="1"/>
        <v>45660</v>
      </c>
      <c r="H54" s="16" t="str">
        <f>IF((IFERROR((VLOOKUP(D54,'Automation (QBO)'!A:B,2,FALSE)),"0"))=0,"Suspense",(IFERROR((VLOOKUP(D54,'Automation (QBO)'!A:B,2,FALSE)),"Suspense")))</f>
        <v>GST/HST Suspense</v>
      </c>
      <c r="I54" s="17">
        <f t="shared" si="2"/>
        <v>-5.18</v>
      </c>
      <c r="J54" s="12" t="str">
        <f t="shared" si="3"/>
        <v>GST/HST Suspense</v>
      </c>
    </row>
    <row r="55" spans="1:10" ht="16">
      <c r="A55" s="13" t="s">
        <v>167</v>
      </c>
      <c r="B55" s="12" t="s">
        <v>105</v>
      </c>
      <c r="D55" s="12" t="s">
        <v>659</v>
      </c>
      <c r="E55" s="12">
        <v>1042.44</v>
      </c>
      <c r="F55" s="14" t="str">
        <f t="shared" si="0"/>
        <v>2025-01-03Journal Entry21001 Payroll - Employee Benefits (Collected)1042.44</v>
      </c>
      <c r="G55" s="15">
        <f t="shared" si="1"/>
        <v>45660</v>
      </c>
      <c r="H55" s="16" t="str">
        <f>IF((IFERROR((VLOOKUP(D55,'Automation (QBO)'!A:B,2,FALSE)),"0"))=0,"Suspense",(IFERROR((VLOOKUP(D55,'Automation (QBO)'!A:B,2,FALSE)),"Suspense")))</f>
        <v>Payroll - Employee Benefits (Collected)</v>
      </c>
      <c r="I55" s="17">
        <f t="shared" si="2"/>
        <v>1042.44</v>
      </c>
      <c r="J55" s="12" t="str">
        <f t="shared" si="3"/>
        <v>Payroll - Employee Benefits (Collected)</v>
      </c>
    </row>
    <row r="56" spans="1:10" ht="16">
      <c r="A56" s="13" t="s">
        <v>167</v>
      </c>
      <c r="B56" s="12" t="s">
        <v>105</v>
      </c>
      <c r="D56" s="12" t="s">
        <v>201</v>
      </c>
      <c r="E56" s="12">
        <v>-17932.64</v>
      </c>
      <c r="F56" s="14" t="str">
        <f t="shared" si="0"/>
        <v>2025-01-03Journal Entry11005 Chequing (CIBC)-17932.64</v>
      </c>
      <c r="G56" s="15">
        <f t="shared" si="1"/>
        <v>45660</v>
      </c>
      <c r="H56" s="16" t="str">
        <f>IF((IFERROR((VLOOKUP(D56,'Automation (QBO)'!A:B,2,FALSE)),"0"))=0,"Suspense",(IFERROR((VLOOKUP(D56,'Automation (QBO)'!A:B,2,FALSE)),"Suspense")))</f>
        <v>Chequing (CIBC)</v>
      </c>
      <c r="I56" s="17">
        <f t="shared" si="2"/>
        <v>-17932.64</v>
      </c>
      <c r="J56" s="12" t="str">
        <f t="shared" si="3"/>
        <v>Chequing (CIBC)</v>
      </c>
    </row>
    <row r="57" spans="1:10" ht="16">
      <c r="A57" s="13" t="s">
        <v>167</v>
      </c>
      <c r="B57" s="12" t="s">
        <v>105</v>
      </c>
      <c r="D57" s="12" t="s">
        <v>349</v>
      </c>
      <c r="E57" s="12">
        <v>97.96</v>
      </c>
      <c r="F57" s="14" t="str">
        <f t="shared" si="0"/>
        <v>2025-01-03Journal Entry52545 Payroll - Employee Benefits (Paid)97.96</v>
      </c>
      <c r="G57" s="15">
        <f t="shared" si="1"/>
        <v>45660</v>
      </c>
      <c r="H57" s="16" t="str">
        <f>IF((IFERROR((VLOOKUP(D57,'Automation (QBO)'!A:B,2,FALSE)),"0"))=0,"Suspense",(IFERROR((VLOOKUP(D57,'Automation (QBO)'!A:B,2,FALSE)),"Suspense")))</f>
        <v>Payroll - Employee Benefits (Paid)</v>
      </c>
      <c r="I57" s="17">
        <f t="shared" si="2"/>
        <v>97.96</v>
      </c>
      <c r="J57" s="12" t="str">
        <f t="shared" si="3"/>
        <v>Payroll - Employee Benefits (Paid)</v>
      </c>
    </row>
    <row r="58" spans="1:10" ht="16">
      <c r="A58" s="13" t="s">
        <v>167</v>
      </c>
      <c r="B58" s="12" t="s">
        <v>105</v>
      </c>
      <c r="D58" s="12" t="s">
        <v>658</v>
      </c>
      <c r="E58" s="12">
        <v>327.73</v>
      </c>
      <c r="F58" s="14" t="str">
        <f t="shared" si="0"/>
        <v>2025-01-03Journal Entry52535 Payroll - WCB327.73</v>
      </c>
      <c r="G58" s="15">
        <f t="shared" si="1"/>
        <v>45660</v>
      </c>
      <c r="H58" s="16" t="str">
        <f>IF((IFERROR((VLOOKUP(D58,'Automation (QBO)'!A:B,2,FALSE)),"0"))=0,"Suspense",(IFERROR((VLOOKUP(D58,'Automation (QBO)'!A:B,2,FALSE)),"Suspense")))</f>
        <v>Payroll - WCB</v>
      </c>
      <c r="I58" s="17">
        <f t="shared" si="2"/>
        <v>327.73</v>
      </c>
      <c r="J58" s="12" t="str">
        <f t="shared" si="3"/>
        <v>Payroll - WCB</v>
      </c>
    </row>
    <row r="59" spans="1:10" ht="16">
      <c r="A59" s="13" t="s">
        <v>167</v>
      </c>
      <c r="B59" s="12" t="s">
        <v>105</v>
      </c>
      <c r="D59" s="12" t="s">
        <v>222</v>
      </c>
      <c r="E59" s="12">
        <v>128.02000000000001</v>
      </c>
      <c r="F59" s="14" t="str">
        <f t="shared" si="0"/>
        <v>2025-01-03Journal Entry52520 Payroll - EI128.02</v>
      </c>
      <c r="G59" s="15">
        <f t="shared" si="1"/>
        <v>45660</v>
      </c>
      <c r="H59" s="16" t="str">
        <f>IF((IFERROR((VLOOKUP(D59,'Automation (QBO)'!A:B,2,FALSE)),"0"))=0,"Suspense",(IFERROR((VLOOKUP(D59,'Automation (QBO)'!A:B,2,FALSE)),"Suspense")))</f>
        <v>Payroll - CPP + EI</v>
      </c>
      <c r="I59" s="17">
        <f t="shared" si="2"/>
        <v>128.02000000000001</v>
      </c>
      <c r="J59" s="12" t="str">
        <f t="shared" si="3"/>
        <v>Payroll - CPP + EI</v>
      </c>
    </row>
    <row r="60" spans="1:10" ht="16">
      <c r="A60" s="13" t="s">
        <v>167</v>
      </c>
      <c r="B60" s="12" t="s">
        <v>105</v>
      </c>
      <c r="D60" s="12" t="s">
        <v>221</v>
      </c>
      <c r="E60" s="12">
        <v>757.67</v>
      </c>
      <c r="F60" s="14" t="str">
        <f t="shared" si="0"/>
        <v>2025-01-03Journal Entry52525 Payroll - CPP757.67</v>
      </c>
      <c r="G60" s="15">
        <f t="shared" si="1"/>
        <v>45660</v>
      </c>
      <c r="H60" s="16" t="str">
        <f>IF((IFERROR((VLOOKUP(D60,'Automation (QBO)'!A:B,2,FALSE)),"0"))=0,"Suspense",(IFERROR((VLOOKUP(D60,'Automation (QBO)'!A:B,2,FALSE)),"Suspense")))</f>
        <v>Payroll - CPP + EI</v>
      </c>
      <c r="I60" s="17">
        <f t="shared" si="2"/>
        <v>757.67</v>
      </c>
      <c r="J60" s="12" t="str">
        <f t="shared" si="3"/>
        <v>Payroll - CPP + EI</v>
      </c>
    </row>
    <row r="61" spans="1:10" ht="16">
      <c r="A61" s="13" t="s">
        <v>167</v>
      </c>
      <c r="B61" s="12" t="s">
        <v>105</v>
      </c>
      <c r="D61" s="12" t="s">
        <v>206</v>
      </c>
      <c r="E61" s="12">
        <v>104.14</v>
      </c>
      <c r="F61" s="14" t="str">
        <f t="shared" si="0"/>
        <v>2025-01-03Journal Entry52115 Bank Fees104.14</v>
      </c>
      <c r="G61" s="15">
        <f t="shared" si="1"/>
        <v>45660</v>
      </c>
      <c r="H61" s="16" t="str">
        <f>IF((IFERROR((VLOOKUP(D61,'Automation (QBO)'!A:B,2,FALSE)),"0"))=0,"Suspense",(IFERROR((VLOOKUP(D61,'Automation (QBO)'!A:B,2,FALSE)),"Suspense")))</f>
        <v>Bank Fees</v>
      </c>
      <c r="I61" s="17">
        <f t="shared" si="2"/>
        <v>104.14</v>
      </c>
      <c r="J61" s="12" t="str">
        <f t="shared" si="3"/>
        <v>Bank Fees</v>
      </c>
    </row>
    <row r="62" spans="1:10" ht="16">
      <c r="A62" s="13" t="s">
        <v>167</v>
      </c>
      <c r="B62" s="12" t="s">
        <v>105</v>
      </c>
      <c r="D62" s="12" t="s">
        <v>223</v>
      </c>
      <c r="E62" s="12">
        <v>-5.21</v>
      </c>
      <c r="F62" s="14" t="str">
        <f t="shared" si="0"/>
        <v>2025-01-03Journal Entry21031 GST/HST Suspense-5.21</v>
      </c>
      <c r="G62" s="15">
        <f t="shared" si="1"/>
        <v>45660</v>
      </c>
      <c r="H62" s="16" t="str">
        <f>IF((IFERROR((VLOOKUP(D62,'Automation (QBO)'!A:B,2,FALSE)),"0"))=0,"Suspense",(IFERROR((VLOOKUP(D62,'Automation (QBO)'!A:B,2,FALSE)),"Suspense")))</f>
        <v>GST/HST Suspense</v>
      </c>
      <c r="I62" s="17">
        <f t="shared" si="2"/>
        <v>-5.21</v>
      </c>
      <c r="J62" s="12" t="str">
        <f t="shared" si="3"/>
        <v>GST/HST Suspense</v>
      </c>
    </row>
    <row r="63" spans="1:10" ht="16">
      <c r="A63" s="13" t="s">
        <v>167</v>
      </c>
      <c r="B63" s="12" t="s">
        <v>105</v>
      </c>
      <c r="D63" s="12" t="s">
        <v>659</v>
      </c>
      <c r="E63" s="12">
        <v>163.25</v>
      </c>
      <c r="F63" s="14" t="str">
        <f t="shared" si="0"/>
        <v>2025-01-03Journal Entry21001 Payroll - Employee Benefits (Collected)163.25</v>
      </c>
      <c r="G63" s="15">
        <f t="shared" si="1"/>
        <v>45660</v>
      </c>
      <c r="H63" s="16" t="str">
        <f>IF((IFERROR((VLOOKUP(D63,'Automation (QBO)'!A:B,2,FALSE)),"0"))=0,"Suspense",(IFERROR((VLOOKUP(D63,'Automation (QBO)'!A:B,2,FALSE)),"Suspense")))</f>
        <v>Payroll - Employee Benefits (Collected)</v>
      </c>
      <c r="I63" s="17">
        <f t="shared" si="2"/>
        <v>163.25</v>
      </c>
      <c r="J63" s="12" t="str">
        <f t="shared" si="3"/>
        <v>Payroll - Employee Benefits (Collected)</v>
      </c>
    </row>
    <row r="64" spans="1:10" ht="16">
      <c r="A64" s="13" t="s">
        <v>167</v>
      </c>
      <c r="B64" s="12" t="s">
        <v>105</v>
      </c>
      <c r="D64" s="12" t="s">
        <v>296</v>
      </c>
      <c r="E64" s="12">
        <v>0</v>
      </c>
      <c r="F64" s="14" t="str">
        <f t="shared" si="0"/>
        <v>2025-01-03Journal Entry13001 Due to/from Saltire Holdings0</v>
      </c>
      <c r="G64" s="15">
        <f t="shared" si="1"/>
        <v>45660</v>
      </c>
      <c r="H64" s="16" t="str">
        <f>IF((IFERROR((VLOOKUP(D64,'Automation (QBO)'!A:B,2,FALSE)),"0"))=0,"Suspense",(IFERROR((VLOOKUP(D64,'Automation (QBO)'!A:B,2,FALSE)),"Suspense")))</f>
        <v>Due to/from Saltire Holdings</v>
      </c>
      <c r="I64" s="17">
        <f t="shared" si="2"/>
        <v>0</v>
      </c>
      <c r="J64" s="12" t="str">
        <f t="shared" si="3"/>
        <v>Due to/from Saltire Holdings</v>
      </c>
    </row>
    <row r="65" spans="1:10" ht="16">
      <c r="A65" s="13" t="s">
        <v>167</v>
      </c>
      <c r="B65" s="12" t="s">
        <v>105</v>
      </c>
      <c r="D65" s="12" t="s">
        <v>296</v>
      </c>
      <c r="E65" s="12">
        <v>0</v>
      </c>
      <c r="F65" s="14" t="str">
        <f t="shared" si="0"/>
        <v>2025-01-03Journal Entry13001 Due to/from Saltire Holdings0</v>
      </c>
      <c r="G65" s="15">
        <f t="shared" si="1"/>
        <v>45660</v>
      </c>
      <c r="H65" s="16" t="str">
        <f>IF((IFERROR((VLOOKUP(D65,'Automation (QBO)'!A:B,2,FALSE)),"0"))=0,"Suspense",(IFERROR((VLOOKUP(D65,'Automation (QBO)'!A:B,2,FALSE)),"Suspense")))</f>
        <v>Due to/from Saltire Holdings</v>
      </c>
      <c r="I65" s="17">
        <f t="shared" si="2"/>
        <v>0</v>
      </c>
      <c r="J65" s="12" t="str">
        <f t="shared" si="3"/>
        <v>Due to/from Saltire Holdings</v>
      </c>
    </row>
    <row r="66" spans="1:10" ht="16">
      <c r="A66" s="13" t="s">
        <v>167</v>
      </c>
      <c r="B66" s="12" t="s">
        <v>105</v>
      </c>
      <c r="D66" s="12" t="s">
        <v>201</v>
      </c>
      <c r="E66" s="12">
        <v>-11598.26</v>
      </c>
      <c r="F66" s="14" t="str">
        <f t="shared" ref="F66:F129" si="4">A66&amp;B66&amp;C66&amp;D66&amp;E66</f>
        <v>2025-01-03Journal Entry11005 Chequing (CIBC)-11598.26</v>
      </c>
      <c r="G66" s="15">
        <f t="shared" ref="G66:G129" si="5">IFERROR((DATEVALUE(A66)),A66)</f>
        <v>45660</v>
      </c>
      <c r="H66" s="16" t="str">
        <f>IF((IFERROR((VLOOKUP(D66,'Automation (QBO)'!A:B,2,FALSE)),"0"))=0,"Suspense",(IFERROR((VLOOKUP(D66,'Automation (QBO)'!A:B,2,FALSE)),"Suspense")))</f>
        <v>Chequing (CIBC)</v>
      </c>
      <c r="I66" s="17">
        <f t="shared" ref="I66:I129" si="6">E66</f>
        <v>-11598.26</v>
      </c>
      <c r="J66" s="12" t="str">
        <f t="shared" ref="J66:J129" si="7">H66</f>
        <v>Chequing (CIBC)</v>
      </c>
    </row>
    <row r="67" spans="1:10" ht="16">
      <c r="A67" s="13" t="s">
        <v>167</v>
      </c>
      <c r="B67" s="12" t="s">
        <v>105</v>
      </c>
      <c r="D67" s="12" t="s">
        <v>225</v>
      </c>
      <c r="E67" s="12">
        <v>10340.780000000001</v>
      </c>
      <c r="F67" s="14" t="str">
        <f t="shared" si="4"/>
        <v>2025-01-03Journal Entry52510 Payroll - Salary10340.78</v>
      </c>
      <c r="G67" s="15">
        <f t="shared" si="5"/>
        <v>45660</v>
      </c>
      <c r="H67" s="16" t="str">
        <f>IF((IFERROR((VLOOKUP(D67,'Automation (QBO)'!A:B,2,FALSE)),"0"))=0,"Suspense",(IFERROR((VLOOKUP(D67,'Automation (QBO)'!A:B,2,FALSE)),"Suspense")))</f>
        <v>Payroll - Salary</v>
      </c>
      <c r="I67" s="17">
        <f t="shared" si="6"/>
        <v>10340.780000000001</v>
      </c>
      <c r="J67" s="12" t="str">
        <f t="shared" si="7"/>
        <v>Payroll - Salary</v>
      </c>
    </row>
    <row r="68" spans="1:10" ht="16">
      <c r="A68" s="13" t="s">
        <v>167</v>
      </c>
      <c r="B68" s="12" t="s">
        <v>78</v>
      </c>
      <c r="D68" s="12" t="s">
        <v>201</v>
      </c>
      <c r="E68" s="12">
        <v>0</v>
      </c>
      <c r="F68" s="14" t="str">
        <f t="shared" si="4"/>
        <v>2025-01-03Expense11005 Chequing (CIBC)0</v>
      </c>
      <c r="G68" s="15">
        <f t="shared" si="5"/>
        <v>45660</v>
      </c>
      <c r="H68" s="16" t="str">
        <f>IF((IFERROR((VLOOKUP(D68,'Automation (QBO)'!A:B,2,FALSE)),"0"))=0,"Suspense",(IFERROR((VLOOKUP(D68,'Automation (QBO)'!A:B,2,FALSE)),"Suspense")))</f>
        <v>Chequing (CIBC)</v>
      </c>
      <c r="I68" s="17">
        <f t="shared" si="6"/>
        <v>0</v>
      </c>
      <c r="J68" s="12" t="str">
        <f t="shared" si="7"/>
        <v>Chequing (CIBC)</v>
      </c>
    </row>
    <row r="69" spans="1:10" ht="16">
      <c r="A69" s="13" t="s">
        <v>167</v>
      </c>
      <c r="B69" s="12" t="s">
        <v>78</v>
      </c>
      <c r="C69" s="12" t="s">
        <v>147</v>
      </c>
      <c r="D69" s="12" t="s">
        <v>201</v>
      </c>
      <c r="E69" s="12">
        <v>-203.25</v>
      </c>
      <c r="F69" s="14" t="str">
        <f t="shared" si="4"/>
        <v>2025-01-03ExpenseSaltire Holdings11005 Chequing (CIBC)-203.25</v>
      </c>
      <c r="G69" s="15">
        <f t="shared" si="5"/>
        <v>45660</v>
      </c>
      <c r="H69" s="16" t="str">
        <f>IF((IFERROR((VLOOKUP(D69,'Automation (QBO)'!A:B,2,FALSE)),"0"))=0,"Suspense",(IFERROR((VLOOKUP(D69,'Automation (QBO)'!A:B,2,FALSE)),"Suspense")))</f>
        <v>Chequing (CIBC)</v>
      </c>
      <c r="I69" s="17">
        <f t="shared" si="6"/>
        <v>-203.25</v>
      </c>
      <c r="J69" s="12" t="str">
        <f t="shared" si="7"/>
        <v>Chequing (CIBC)</v>
      </c>
    </row>
    <row r="70" spans="1:10" ht="16">
      <c r="A70" s="13" t="s">
        <v>167</v>
      </c>
      <c r="B70" s="12" t="s">
        <v>78</v>
      </c>
      <c r="C70" s="12" t="s">
        <v>302</v>
      </c>
      <c r="D70" s="12" t="s">
        <v>201</v>
      </c>
      <c r="E70" s="12">
        <v>-2310</v>
      </c>
      <c r="F70" s="14" t="str">
        <f t="shared" si="4"/>
        <v>2025-01-03ExpenseCWS Engineering11005 Chequing (CIBC)-2310</v>
      </c>
      <c r="G70" s="15">
        <f t="shared" si="5"/>
        <v>45660</v>
      </c>
      <c r="H70" s="16" t="str">
        <f>IF((IFERROR((VLOOKUP(D70,'Automation (QBO)'!A:B,2,FALSE)),"0"))=0,"Suspense",(IFERROR((VLOOKUP(D70,'Automation (QBO)'!A:B,2,FALSE)),"Suspense")))</f>
        <v>Chequing (CIBC)</v>
      </c>
      <c r="I70" s="17">
        <f t="shared" si="6"/>
        <v>-2310</v>
      </c>
      <c r="J70" s="12" t="str">
        <f t="shared" si="7"/>
        <v>Chequing (CIBC)</v>
      </c>
    </row>
    <row r="71" spans="1:10" ht="16">
      <c r="A71" s="13" t="s">
        <v>167</v>
      </c>
      <c r="B71" s="12" t="s">
        <v>99</v>
      </c>
      <c r="D71" s="12" t="s">
        <v>201</v>
      </c>
      <c r="E71" s="12">
        <v>-10000</v>
      </c>
      <c r="F71" s="14" t="str">
        <f t="shared" si="4"/>
        <v>2025-01-03Credit Card Payment11005 Chequing (CIBC)-10000</v>
      </c>
      <c r="G71" s="15">
        <f t="shared" si="5"/>
        <v>45660</v>
      </c>
      <c r="H71" s="16" t="str">
        <f>IF((IFERROR((VLOOKUP(D71,'Automation (QBO)'!A:B,2,FALSE)),"0"))=0,"Suspense",(IFERROR((VLOOKUP(D71,'Automation (QBO)'!A:B,2,FALSE)),"Suspense")))</f>
        <v>Chequing (CIBC)</v>
      </c>
      <c r="I71" s="17">
        <f t="shared" si="6"/>
        <v>-10000</v>
      </c>
      <c r="J71" s="12" t="str">
        <f t="shared" si="7"/>
        <v>Chequing (CIBC)</v>
      </c>
    </row>
    <row r="72" spans="1:10" ht="16">
      <c r="A72" s="13" t="s">
        <v>167</v>
      </c>
      <c r="B72" s="12" t="s">
        <v>78</v>
      </c>
      <c r="D72" s="12" t="s">
        <v>201</v>
      </c>
      <c r="E72" s="12">
        <v>-4500</v>
      </c>
      <c r="F72" s="14" t="str">
        <f t="shared" si="4"/>
        <v>2025-01-03Expense11005 Chequing (CIBC)-4500</v>
      </c>
      <c r="G72" s="15">
        <f t="shared" si="5"/>
        <v>45660</v>
      </c>
      <c r="H72" s="16" t="str">
        <f>IF((IFERROR((VLOOKUP(D72,'Automation (QBO)'!A:B,2,FALSE)),"0"))=0,"Suspense",(IFERROR((VLOOKUP(D72,'Automation (QBO)'!A:B,2,FALSE)),"Suspense")))</f>
        <v>Chequing (CIBC)</v>
      </c>
      <c r="I72" s="17">
        <f t="shared" si="6"/>
        <v>-4500</v>
      </c>
      <c r="J72" s="12" t="str">
        <f t="shared" si="7"/>
        <v>Chequing (CIBC)</v>
      </c>
    </row>
    <row r="73" spans="1:10" ht="16">
      <c r="A73" s="13" t="s">
        <v>167</v>
      </c>
      <c r="B73" s="12" t="s">
        <v>78</v>
      </c>
      <c r="D73" s="12" t="s">
        <v>295</v>
      </c>
      <c r="E73" s="12">
        <v>4500</v>
      </c>
      <c r="F73" s="14" t="str">
        <f t="shared" si="4"/>
        <v>2025-01-03Expense11015 Undeposited Funds4500</v>
      </c>
      <c r="G73" s="15">
        <f t="shared" si="5"/>
        <v>45660</v>
      </c>
      <c r="H73" s="16" t="str">
        <f>IF((IFERROR((VLOOKUP(D73,'Automation (QBO)'!A:B,2,FALSE)),"0"))=0,"Suspense",(IFERROR((VLOOKUP(D73,'Automation (QBO)'!A:B,2,FALSE)),"Suspense")))</f>
        <v>Undeposited Funds</v>
      </c>
      <c r="I73" s="17">
        <f t="shared" si="6"/>
        <v>4500</v>
      </c>
      <c r="J73" s="12" t="str">
        <f t="shared" si="7"/>
        <v>Undeposited Funds</v>
      </c>
    </row>
    <row r="74" spans="1:10" ht="16">
      <c r="A74" s="13" t="s">
        <v>167</v>
      </c>
      <c r="B74" s="12" t="s">
        <v>78</v>
      </c>
      <c r="D74" s="12" t="s">
        <v>201</v>
      </c>
      <c r="E74" s="12">
        <v>-5000</v>
      </c>
      <c r="F74" s="14" t="str">
        <f t="shared" si="4"/>
        <v>2025-01-03Expense11005 Chequing (CIBC)-5000</v>
      </c>
      <c r="G74" s="15">
        <f t="shared" si="5"/>
        <v>45660</v>
      </c>
      <c r="H74" s="16" t="str">
        <f>IF((IFERROR((VLOOKUP(D74,'Automation (QBO)'!A:B,2,FALSE)),"0"))=0,"Suspense",(IFERROR((VLOOKUP(D74,'Automation (QBO)'!A:B,2,FALSE)),"Suspense")))</f>
        <v>Chequing (CIBC)</v>
      </c>
      <c r="I74" s="17">
        <f t="shared" si="6"/>
        <v>-5000</v>
      </c>
      <c r="J74" s="12" t="str">
        <f t="shared" si="7"/>
        <v>Chequing (CIBC)</v>
      </c>
    </row>
    <row r="75" spans="1:10" ht="16">
      <c r="A75" s="13" t="s">
        <v>167</v>
      </c>
      <c r="B75" s="12" t="s">
        <v>78</v>
      </c>
      <c r="D75" s="12" t="s">
        <v>657</v>
      </c>
      <c r="E75" s="12">
        <v>5000</v>
      </c>
      <c r="F75" s="14" t="str">
        <f t="shared" si="4"/>
        <v>2025-01-03Expense13007 Due to/from Saltire Rentals5000</v>
      </c>
      <c r="G75" s="15">
        <f t="shared" si="5"/>
        <v>45660</v>
      </c>
      <c r="H75" s="16" t="str">
        <f>IF((IFERROR((VLOOKUP(D75,'Automation (QBO)'!A:B,2,FALSE)),"0"))=0,"Suspense",(IFERROR((VLOOKUP(D75,'Automation (QBO)'!A:B,2,FALSE)),"Suspense")))</f>
        <v>Due to/from Saltire Rentals</v>
      </c>
      <c r="I75" s="17">
        <f t="shared" si="6"/>
        <v>5000</v>
      </c>
      <c r="J75" s="12" t="str">
        <f t="shared" si="7"/>
        <v>Due to/from Saltire Rentals</v>
      </c>
    </row>
    <row r="76" spans="1:10" ht="16">
      <c r="A76" s="13" t="s">
        <v>167</v>
      </c>
      <c r="B76" s="12" t="s">
        <v>78</v>
      </c>
      <c r="D76" s="12" t="s">
        <v>199</v>
      </c>
      <c r="E76" s="12">
        <v>0</v>
      </c>
      <c r="F76" s="14" t="str">
        <f t="shared" si="4"/>
        <v>2025-01-03Expense21020 GST/HST Payable0</v>
      </c>
      <c r="G76" s="15">
        <f t="shared" si="5"/>
        <v>45660</v>
      </c>
      <c r="H76" s="16" t="str">
        <f>IF((IFERROR((VLOOKUP(D76,'Automation (QBO)'!A:B,2,FALSE)),"0"))=0,"Suspense",(IFERROR((VLOOKUP(D76,'Automation (QBO)'!A:B,2,FALSE)),"Suspense")))</f>
        <v>GST/HST Payable</v>
      </c>
      <c r="I76" s="17">
        <f t="shared" si="6"/>
        <v>0</v>
      </c>
      <c r="J76" s="12" t="str">
        <f t="shared" si="7"/>
        <v>GST/HST Payable</v>
      </c>
    </row>
    <row r="77" spans="1:10" ht="16">
      <c r="A77" s="13" t="s">
        <v>167</v>
      </c>
      <c r="B77" s="12" t="s">
        <v>78</v>
      </c>
      <c r="C77" s="12" t="s">
        <v>147</v>
      </c>
      <c r="D77" s="12" t="s">
        <v>296</v>
      </c>
      <c r="E77" s="12">
        <v>203.25</v>
      </c>
      <c r="F77" s="14" t="str">
        <f t="shared" si="4"/>
        <v>2025-01-03ExpenseSaltire Holdings13001 Due to/from Saltire Holdings203.25</v>
      </c>
      <c r="G77" s="15">
        <f t="shared" si="5"/>
        <v>45660</v>
      </c>
      <c r="H77" s="16" t="str">
        <f>IF((IFERROR((VLOOKUP(D77,'Automation (QBO)'!A:B,2,FALSE)),"0"))=0,"Suspense",(IFERROR((VLOOKUP(D77,'Automation (QBO)'!A:B,2,FALSE)),"Suspense")))</f>
        <v>Due to/from Saltire Holdings</v>
      </c>
      <c r="I77" s="17">
        <f t="shared" si="6"/>
        <v>203.25</v>
      </c>
      <c r="J77" s="12" t="str">
        <f t="shared" si="7"/>
        <v>Due to/from Saltire Holdings</v>
      </c>
    </row>
    <row r="78" spans="1:10" ht="16">
      <c r="A78" s="13" t="s">
        <v>167</v>
      </c>
      <c r="B78" s="12" t="s">
        <v>78</v>
      </c>
      <c r="C78" s="12" t="s">
        <v>147</v>
      </c>
      <c r="D78" s="12" t="s">
        <v>199</v>
      </c>
      <c r="E78" s="12">
        <v>0</v>
      </c>
      <c r="F78" s="14" t="str">
        <f t="shared" si="4"/>
        <v>2025-01-03ExpenseSaltire Holdings21020 GST/HST Payable0</v>
      </c>
      <c r="G78" s="15">
        <f t="shared" si="5"/>
        <v>45660</v>
      </c>
      <c r="H78" s="16" t="str">
        <f>IF((IFERROR((VLOOKUP(D78,'Automation (QBO)'!A:B,2,FALSE)),"0"))=0,"Suspense",(IFERROR((VLOOKUP(D78,'Automation (QBO)'!A:B,2,FALSE)),"Suspense")))</f>
        <v>GST/HST Payable</v>
      </c>
      <c r="I78" s="17">
        <f t="shared" si="6"/>
        <v>0</v>
      </c>
      <c r="J78" s="12" t="str">
        <f t="shared" si="7"/>
        <v>GST/HST Payable</v>
      </c>
    </row>
    <row r="79" spans="1:10" ht="16">
      <c r="A79" s="13" t="s">
        <v>167</v>
      </c>
      <c r="B79" s="12" t="s">
        <v>78</v>
      </c>
      <c r="D79" s="12" t="s">
        <v>296</v>
      </c>
      <c r="E79" s="12">
        <v>0</v>
      </c>
      <c r="F79" s="14" t="str">
        <f t="shared" si="4"/>
        <v>2025-01-03Expense13001 Due to/from Saltire Holdings0</v>
      </c>
      <c r="G79" s="15">
        <f t="shared" si="5"/>
        <v>45660</v>
      </c>
      <c r="H79" s="16" t="str">
        <f>IF((IFERROR((VLOOKUP(D79,'Automation (QBO)'!A:B,2,FALSE)),"0"))=0,"Suspense",(IFERROR((VLOOKUP(D79,'Automation (QBO)'!A:B,2,FALSE)),"Suspense")))</f>
        <v>Due to/from Saltire Holdings</v>
      </c>
      <c r="I79" s="17">
        <f t="shared" si="6"/>
        <v>0</v>
      </c>
      <c r="J79" s="12" t="str">
        <f t="shared" si="7"/>
        <v>Due to/from Saltire Holdings</v>
      </c>
    </row>
    <row r="80" spans="1:10" ht="16">
      <c r="A80" s="13" t="s">
        <v>167</v>
      </c>
      <c r="B80" s="12" t="s">
        <v>78</v>
      </c>
      <c r="D80" s="12" t="s">
        <v>199</v>
      </c>
      <c r="E80" s="12">
        <v>0</v>
      </c>
      <c r="F80" s="14" t="str">
        <f t="shared" si="4"/>
        <v>2025-01-03Expense21020 GST/HST Payable0</v>
      </c>
      <c r="G80" s="15">
        <f t="shared" si="5"/>
        <v>45660</v>
      </c>
      <c r="H80" s="16" t="str">
        <f>IF((IFERROR((VLOOKUP(D80,'Automation (QBO)'!A:B,2,FALSE)),"0"))=0,"Suspense",(IFERROR((VLOOKUP(D80,'Automation (QBO)'!A:B,2,FALSE)),"Suspense")))</f>
        <v>GST/HST Payable</v>
      </c>
      <c r="I80" s="17">
        <f t="shared" si="6"/>
        <v>0</v>
      </c>
      <c r="J80" s="12" t="str">
        <f t="shared" si="7"/>
        <v>GST/HST Payable</v>
      </c>
    </row>
    <row r="81" spans="1:10" ht="16">
      <c r="A81" s="13" t="s">
        <v>167</v>
      </c>
      <c r="B81" s="12" t="s">
        <v>78</v>
      </c>
      <c r="C81" s="12" t="s">
        <v>135</v>
      </c>
      <c r="D81" s="12" t="s">
        <v>506</v>
      </c>
      <c r="E81" s="12">
        <v>6720</v>
      </c>
      <c r="F81" s="14" t="str">
        <f t="shared" si="4"/>
        <v>2025-01-03ExpenseBBS Pro Services Inc.21010 Credit Card (CIBC Visa)6720</v>
      </c>
      <c r="G81" s="15">
        <f t="shared" si="5"/>
        <v>45660</v>
      </c>
      <c r="H81" s="16" t="str">
        <f>IF((IFERROR((VLOOKUP(D81,'Automation (QBO)'!A:B,2,FALSE)),"0"))=0,"Suspense",(IFERROR((VLOOKUP(D81,'Automation (QBO)'!A:B,2,FALSE)),"Suspense")))</f>
        <v>Credit Card (CIBC Visa)</v>
      </c>
      <c r="I81" s="17">
        <f t="shared" si="6"/>
        <v>6720</v>
      </c>
      <c r="J81" s="12" t="str">
        <f t="shared" si="7"/>
        <v>Credit Card (CIBC Visa)</v>
      </c>
    </row>
    <row r="82" spans="1:10" ht="16">
      <c r="A82" s="13" t="s">
        <v>168</v>
      </c>
      <c r="B82" s="12" t="s">
        <v>78</v>
      </c>
      <c r="C82" s="12" t="s">
        <v>91</v>
      </c>
      <c r="D82" s="12" t="s">
        <v>660</v>
      </c>
      <c r="E82" s="12">
        <v>37.03</v>
      </c>
      <c r="F82" s="14" t="str">
        <f t="shared" si="4"/>
        <v>2025-01-04ExpenseWix52152 Technology &amp; Website37.03</v>
      </c>
      <c r="G82" s="15">
        <f t="shared" si="5"/>
        <v>45661</v>
      </c>
      <c r="H82" s="16" t="str">
        <f>IF((IFERROR((VLOOKUP(D82,'Automation (QBO)'!A:B,2,FALSE)),"0"))=0,"Suspense",(IFERROR((VLOOKUP(D82,'Automation (QBO)'!A:B,2,FALSE)),"Suspense")))</f>
        <v>Technology &amp; Website</v>
      </c>
      <c r="I82" s="17">
        <f t="shared" si="6"/>
        <v>37.03</v>
      </c>
      <c r="J82" s="12" t="str">
        <f t="shared" si="7"/>
        <v>Technology &amp; Website</v>
      </c>
    </row>
    <row r="83" spans="1:10" ht="16">
      <c r="A83" s="13" t="s">
        <v>168</v>
      </c>
      <c r="B83" s="12" t="s">
        <v>78</v>
      </c>
      <c r="C83" s="12" t="s">
        <v>140</v>
      </c>
      <c r="D83" s="12" t="s">
        <v>661</v>
      </c>
      <c r="E83" s="12">
        <v>247.13</v>
      </c>
      <c r="F83" s="14" t="str">
        <f t="shared" si="4"/>
        <v>2025-01-04ExpenseWindsor Plywood51335 Project Expense - Materials247.13</v>
      </c>
      <c r="G83" s="15">
        <f t="shared" si="5"/>
        <v>45661</v>
      </c>
      <c r="H83" s="16" t="str">
        <f>IF((IFERROR((VLOOKUP(D83,'Automation (QBO)'!A:B,2,FALSE)),"0"))=0,"Suspense",(IFERROR((VLOOKUP(D83,'Automation (QBO)'!A:B,2,FALSE)),"Suspense")))</f>
        <v>Project Expense - Materials</v>
      </c>
      <c r="I83" s="17">
        <f t="shared" si="6"/>
        <v>247.13</v>
      </c>
      <c r="J83" s="12" t="str">
        <f t="shared" si="7"/>
        <v>Project Expense - Materials</v>
      </c>
    </row>
    <row r="84" spans="1:10" ht="16">
      <c r="A84" s="13" t="s">
        <v>168</v>
      </c>
      <c r="B84" s="12" t="s">
        <v>78</v>
      </c>
      <c r="C84" s="12" t="s">
        <v>140</v>
      </c>
      <c r="D84" s="12" t="s">
        <v>199</v>
      </c>
      <c r="E84" s="12">
        <v>-11.55</v>
      </c>
      <c r="F84" s="14" t="str">
        <f t="shared" si="4"/>
        <v>2025-01-04ExpenseWindsor Plywood21020 GST/HST Payable-11.55</v>
      </c>
      <c r="G84" s="15">
        <f t="shared" si="5"/>
        <v>45661</v>
      </c>
      <c r="H84" s="16" t="str">
        <f>IF((IFERROR((VLOOKUP(D84,'Automation (QBO)'!A:B,2,FALSE)),"0"))=0,"Suspense",(IFERROR((VLOOKUP(D84,'Automation (QBO)'!A:B,2,FALSE)),"Suspense")))</f>
        <v>GST/HST Payable</v>
      </c>
      <c r="I84" s="17">
        <f t="shared" si="6"/>
        <v>-11.55</v>
      </c>
      <c r="J84" s="12" t="str">
        <f t="shared" si="7"/>
        <v>GST/HST Payable</v>
      </c>
    </row>
    <row r="85" spans="1:10" ht="16">
      <c r="A85" s="13" t="s">
        <v>168</v>
      </c>
      <c r="B85" s="12" t="s">
        <v>78</v>
      </c>
      <c r="C85" s="12" t="s">
        <v>121</v>
      </c>
      <c r="D85" s="12" t="s">
        <v>203</v>
      </c>
      <c r="E85" s="12">
        <v>146</v>
      </c>
      <c r="F85" s="14" t="str">
        <f t="shared" si="4"/>
        <v>2025-01-04ExpenseCactus Club52190 Meals &amp; Entertainment146</v>
      </c>
      <c r="G85" s="15">
        <f t="shared" si="5"/>
        <v>45661</v>
      </c>
      <c r="H85" s="16" t="str">
        <f>IF((IFERROR((VLOOKUP(D85,'Automation (QBO)'!A:B,2,FALSE)),"0"))=0,"Suspense",(IFERROR((VLOOKUP(D85,'Automation (QBO)'!A:B,2,FALSE)),"Suspense")))</f>
        <v>Meals &amp; Entertainment</v>
      </c>
      <c r="I85" s="17">
        <f t="shared" si="6"/>
        <v>146</v>
      </c>
      <c r="J85" s="12" t="str">
        <f t="shared" si="7"/>
        <v>Meals &amp; Entertainment</v>
      </c>
    </row>
    <row r="86" spans="1:10" ht="16">
      <c r="A86" s="13" t="s">
        <v>168</v>
      </c>
      <c r="B86" s="12" t="s">
        <v>78</v>
      </c>
      <c r="C86" s="12" t="s">
        <v>121</v>
      </c>
      <c r="D86" s="12" t="s">
        <v>203</v>
      </c>
      <c r="E86" s="12">
        <v>29.2</v>
      </c>
      <c r="F86" s="14" t="str">
        <f t="shared" si="4"/>
        <v>2025-01-04ExpenseCactus Club52190 Meals &amp; Entertainment29.2</v>
      </c>
      <c r="G86" s="15">
        <f t="shared" si="5"/>
        <v>45661</v>
      </c>
      <c r="H86" s="16" t="str">
        <f>IF((IFERROR((VLOOKUP(D86,'Automation (QBO)'!A:B,2,FALSE)),"0"))=0,"Suspense",(IFERROR((VLOOKUP(D86,'Automation (QBO)'!A:B,2,FALSE)),"Suspense")))</f>
        <v>Meals &amp; Entertainment</v>
      </c>
      <c r="I86" s="17">
        <f t="shared" si="6"/>
        <v>29.2</v>
      </c>
      <c r="J86" s="12" t="str">
        <f t="shared" si="7"/>
        <v>Meals &amp; Entertainment</v>
      </c>
    </row>
    <row r="87" spans="1:10" ht="16">
      <c r="A87" s="13" t="s">
        <v>168</v>
      </c>
      <c r="B87" s="12" t="s">
        <v>78</v>
      </c>
      <c r="C87" s="12" t="s">
        <v>121</v>
      </c>
      <c r="D87" s="12" t="s">
        <v>199</v>
      </c>
      <c r="E87" s="12">
        <v>0</v>
      </c>
      <c r="F87" s="14" t="str">
        <f t="shared" si="4"/>
        <v>2025-01-04ExpenseCactus Club21020 GST/HST Payable0</v>
      </c>
      <c r="G87" s="15">
        <f t="shared" si="5"/>
        <v>45661</v>
      </c>
      <c r="H87" s="16" t="str">
        <f>IF((IFERROR((VLOOKUP(D87,'Automation (QBO)'!A:B,2,FALSE)),"0"))=0,"Suspense",(IFERROR((VLOOKUP(D87,'Automation (QBO)'!A:B,2,FALSE)),"Suspense")))</f>
        <v>GST/HST Payable</v>
      </c>
      <c r="I87" s="17">
        <f t="shared" si="6"/>
        <v>0</v>
      </c>
      <c r="J87" s="12" t="str">
        <f t="shared" si="7"/>
        <v>GST/HST Payable</v>
      </c>
    </row>
    <row r="88" spans="1:10" ht="16">
      <c r="A88" s="13" t="s">
        <v>168</v>
      </c>
      <c r="B88" s="12" t="s">
        <v>78</v>
      </c>
      <c r="C88" s="12" t="s">
        <v>662</v>
      </c>
      <c r="D88" s="12" t="s">
        <v>203</v>
      </c>
      <c r="E88" s="12">
        <v>119.62</v>
      </c>
      <c r="F88" s="14" t="str">
        <f t="shared" si="4"/>
        <v>2025-01-04ExpenseMariner Brewing52190 Meals &amp; Entertainment119.62</v>
      </c>
      <c r="G88" s="15">
        <f t="shared" si="5"/>
        <v>45661</v>
      </c>
      <c r="H88" s="16" t="str">
        <f>IF((IFERROR((VLOOKUP(D88,'Automation (QBO)'!A:B,2,FALSE)),"0"))=0,"Suspense",(IFERROR((VLOOKUP(D88,'Automation (QBO)'!A:B,2,FALSE)),"Suspense")))</f>
        <v>Meals &amp; Entertainment</v>
      </c>
      <c r="I88" s="17">
        <f t="shared" si="6"/>
        <v>119.62</v>
      </c>
      <c r="J88" s="12" t="str">
        <f t="shared" si="7"/>
        <v>Meals &amp; Entertainment</v>
      </c>
    </row>
    <row r="89" spans="1:10" ht="16">
      <c r="A89" s="13" t="s">
        <v>168</v>
      </c>
      <c r="B89" s="12" t="s">
        <v>78</v>
      </c>
      <c r="C89" s="12" t="s">
        <v>662</v>
      </c>
      <c r="D89" s="12" t="s">
        <v>199</v>
      </c>
      <c r="E89" s="12">
        <v>0</v>
      </c>
      <c r="F89" s="14" t="str">
        <f t="shared" si="4"/>
        <v>2025-01-04ExpenseMariner Brewing21020 GST/HST Payable0</v>
      </c>
      <c r="G89" s="15">
        <f t="shared" si="5"/>
        <v>45661</v>
      </c>
      <c r="H89" s="16" t="str">
        <f>IF((IFERROR((VLOOKUP(D89,'Automation (QBO)'!A:B,2,FALSE)),"0"))=0,"Suspense",(IFERROR((VLOOKUP(D89,'Automation (QBO)'!A:B,2,FALSE)),"Suspense")))</f>
        <v>GST/HST Payable</v>
      </c>
      <c r="I89" s="17">
        <f t="shared" si="6"/>
        <v>0</v>
      </c>
      <c r="J89" s="12" t="str">
        <f t="shared" si="7"/>
        <v>GST/HST Payable</v>
      </c>
    </row>
    <row r="90" spans="1:10" ht="16">
      <c r="A90" s="13" t="s">
        <v>168</v>
      </c>
      <c r="B90" s="12" t="s">
        <v>78</v>
      </c>
      <c r="C90" s="12" t="s">
        <v>121</v>
      </c>
      <c r="D90" s="12" t="s">
        <v>506</v>
      </c>
      <c r="E90" s="12">
        <v>175.2</v>
      </c>
      <c r="F90" s="14" t="str">
        <f t="shared" si="4"/>
        <v>2025-01-04ExpenseCactus Club21010 Credit Card (CIBC Visa)175.2</v>
      </c>
      <c r="G90" s="15">
        <f t="shared" si="5"/>
        <v>45661</v>
      </c>
      <c r="H90" s="16" t="str">
        <f>IF((IFERROR((VLOOKUP(D90,'Automation (QBO)'!A:B,2,FALSE)),"0"))=0,"Suspense",(IFERROR((VLOOKUP(D90,'Automation (QBO)'!A:B,2,FALSE)),"Suspense")))</f>
        <v>Credit Card (CIBC Visa)</v>
      </c>
      <c r="I90" s="17">
        <f t="shared" si="6"/>
        <v>175.2</v>
      </c>
      <c r="J90" s="12" t="str">
        <f t="shared" si="7"/>
        <v>Credit Card (CIBC Visa)</v>
      </c>
    </row>
    <row r="91" spans="1:10" ht="16">
      <c r="A91" s="13" t="s">
        <v>168</v>
      </c>
      <c r="B91" s="12" t="s">
        <v>78</v>
      </c>
      <c r="C91" s="12" t="s">
        <v>662</v>
      </c>
      <c r="D91" s="12" t="s">
        <v>506</v>
      </c>
      <c r="E91" s="12">
        <v>119.62</v>
      </c>
      <c r="F91" s="14" t="str">
        <f t="shared" si="4"/>
        <v>2025-01-04ExpenseMariner Brewing21010 Credit Card (CIBC Visa)119.62</v>
      </c>
      <c r="G91" s="15">
        <f t="shared" si="5"/>
        <v>45661</v>
      </c>
      <c r="H91" s="16" t="str">
        <f>IF((IFERROR((VLOOKUP(D91,'Automation (QBO)'!A:B,2,FALSE)),"0"))=0,"Suspense",(IFERROR((VLOOKUP(D91,'Automation (QBO)'!A:B,2,FALSE)),"Suspense")))</f>
        <v>Credit Card (CIBC Visa)</v>
      </c>
      <c r="I91" s="17">
        <f t="shared" si="6"/>
        <v>119.62</v>
      </c>
      <c r="J91" s="12" t="str">
        <f t="shared" si="7"/>
        <v>Credit Card (CIBC Visa)</v>
      </c>
    </row>
    <row r="92" spans="1:10" ht="16">
      <c r="A92" s="13" t="s">
        <v>168</v>
      </c>
      <c r="B92" s="12" t="s">
        <v>78</v>
      </c>
      <c r="C92" s="12" t="s">
        <v>91</v>
      </c>
      <c r="D92" s="12" t="s">
        <v>506</v>
      </c>
      <c r="E92" s="12">
        <v>37.03</v>
      </c>
      <c r="F92" s="14" t="str">
        <f t="shared" si="4"/>
        <v>2025-01-04ExpenseWix21010 Credit Card (CIBC Visa)37.03</v>
      </c>
      <c r="G92" s="15">
        <f t="shared" si="5"/>
        <v>45661</v>
      </c>
      <c r="H92" s="16" t="str">
        <f>IF((IFERROR((VLOOKUP(D92,'Automation (QBO)'!A:B,2,FALSE)),"0"))=0,"Suspense",(IFERROR((VLOOKUP(D92,'Automation (QBO)'!A:B,2,FALSE)),"Suspense")))</f>
        <v>Credit Card (CIBC Visa)</v>
      </c>
      <c r="I92" s="17">
        <f t="shared" si="6"/>
        <v>37.03</v>
      </c>
      <c r="J92" s="12" t="str">
        <f t="shared" si="7"/>
        <v>Credit Card (CIBC Visa)</v>
      </c>
    </row>
    <row r="93" spans="1:10" ht="16">
      <c r="A93" s="13" t="s">
        <v>168</v>
      </c>
      <c r="B93" s="12" t="s">
        <v>78</v>
      </c>
      <c r="C93" s="12" t="s">
        <v>140</v>
      </c>
      <c r="D93" s="12" t="s">
        <v>506</v>
      </c>
      <c r="E93" s="12">
        <v>258.68</v>
      </c>
      <c r="F93" s="14" t="str">
        <f t="shared" si="4"/>
        <v>2025-01-04ExpenseWindsor Plywood21010 Credit Card (CIBC Visa)258.68</v>
      </c>
      <c r="G93" s="15">
        <f t="shared" si="5"/>
        <v>45661</v>
      </c>
      <c r="H93" s="16" t="str">
        <f>IF((IFERROR((VLOOKUP(D93,'Automation (QBO)'!A:B,2,FALSE)),"0"))=0,"Suspense",(IFERROR((VLOOKUP(D93,'Automation (QBO)'!A:B,2,FALSE)),"Suspense")))</f>
        <v>Credit Card (CIBC Visa)</v>
      </c>
      <c r="I93" s="17">
        <f t="shared" si="6"/>
        <v>258.68</v>
      </c>
      <c r="J93" s="12" t="str">
        <f t="shared" si="7"/>
        <v>Credit Card (CIBC Visa)</v>
      </c>
    </row>
    <row r="94" spans="1:10" ht="16">
      <c r="A94" s="13" t="s">
        <v>169</v>
      </c>
      <c r="B94" s="12" t="s">
        <v>78</v>
      </c>
      <c r="C94" s="12" t="s">
        <v>101</v>
      </c>
      <c r="D94" s="12" t="s">
        <v>384</v>
      </c>
      <c r="E94" s="12">
        <v>11.19</v>
      </c>
      <c r="F94" s="14" t="str">
        <f t="shared" si="4"/>
        <v>2025-01-05ExpenseAmazon52165 Subscriptions (Annual)11.19</v>
      </c>
      <c r="G94" s="15">
        <f t="shared" si="5"/>
        <v>45662</v>
      </c>
      <c r="H94" s="16" t="str">
        <f>IF((IFERROR((VLOOKUP(D94,'Automation (QBO)'!A:B,2,FALSE)),"0"))=0,"Suspense",(IFERROR((VLOOKUP(D94,'Automation (QBO)'!A:B,2,FALSE)),"Suspense")))</f>
        <v>Subscriptions (Annual)</v>
      </c>
      <c r="I94" s="17">
        <f t="shared" si="6"/>
        <v>11.19</v>
      </c>
      <c r="J94" s="12" t="str">
        <f t="shared" si="7"/>
        <v>Subscriptions (Annual)</v>
      </c>
    </row>
    <row r="95" spans="1:10" ht="16">
      <c r="A95" s="13" t="s">
        <v>169</v>
      </c>
      <c r="B95" s="12" t="s">
        <v>78</v>
      </c>
      <c r="C95" s="12" t="s">
        <v>101</v>
      </c>
      <c r="D95" s="12" t="s">
        <v>199</v>
      </c>
      <c r="E95" s="12">
        <v>0</v>
      </c>
      <c r="F95" s="14" t="str">
        <f t="shared" si="4"/>
        <v>2025-01-05ExpenseAmazon21020 GST/HST Payable0</v>
      </c>
      <c r="G95" s="15">
        <f t="shared" si="5"/>
        <v>45662</v>
      </c>
      <c r="H95" s="16" t="str">
        <f>IF((IFERROR((VLOOKUP(D95,'Automation (QBO)'!A:B,2,FALSE)),"0"))=0,"Suspense",(IFERROR((VLOOKUP(D95,'Automation (QBO)'!A:B,2,FALSE)),"Suspense")))</f>
        <v>GST/HST Payable</v>
      </c>
      <c r="I95" s="17">
        <f t="shared" si="6"/>
        <v>0</v>
      </c>
      <c r="J95" s="12" t="str">
        <f t="shared" si="7"/>
        <v>GST/HST Payable</v>
      </c>
    </row>
    <row r="96" spans="1:10" ht="16">
      <c r="A96" s="13" t="s">
        <v>169</v>
      </c>
      <c r="B96" s="12" t="s">
        <v>78</v>
      </c>
      <c r="C96" s="12" t="s">
        <v>100</v>
      </c>
      <c r="D96" s="12" t="s">
        <v>384</v>
      </c>
      <c r="E96" s="12">
        <v>84.27</v>
      </c>
      <c r="F96" s="14" t="str">
        <f t="shared" si="4"/>
        <v>2025-01-05ExpenseMicrosoft Canada Inc52165 Subscriptions (Annual)84.27</v>
      </c>
      <c r="G96" s="15">
        <f t="shared" si="5"/>
        <v>45662</v>
      </c>
      <c r="H96" s="16" t="str">
        <f>IF((IFERROR((VLOOKUP(D96,'Automation (QBO)'!A:B,2,FALSE)),"0"))=0,"Suspense",(IFERROR((VLOOKUP(D96,'Automation (QBO)'!A:B,2,FALSE)),"Suspense")))</f>
        <v>Subscriptions (Annual)</v>
      </c>
      <c r="I96" s="17">
        <f t="shared" si="6"/>
        <v>84.27</v>
      </c>
      <c r="J96" s="12" t="str">
        <f t="shared" si="7"/>
        <v>Subscriptions (Annual)</v>
      </c>
    </row>
    <row r="97" spans="1:10" ht="16">
      <c r="A97" s="13" t="s">
        <v>169</v>
      </c>
      <c r="B97" s="12" t="s">
        <v>78</v>
      </c>
      <c r="C97" s="12" t="s">
        <v>100</v>
      </c>
      <c r="D97" s="12" t="s">
        <v>199</v>
      </c>
      <c r="E97" s="12">
        <v>-4.21</v>
      </c>
      <c r="F97" s="14" t="str">
        <f t="shared" si="4"/>
        <v>2025-01-05ExpenseMicrosoft Canada Inc21020 GST/HST Payable-4.21</v>
      </c>
      <c r="G97" s="15">
        <f t="shared" si="5"/>
        <v>45662</v>
      </c>
      <c r="H97" s="16" t="str">
        <f>IF((IFERROR((VLOOKUP(D97,'Automation (QBO)'!A:B,2,FALSE)),"0"))=0,"Suspense",(IFERROR((VLOOKUP(D97,'Automation (QBO)'!A:B,2,FALSE)),"Suspense")))</f>
        <v>GST/HST Payable</v>
      </c>
      <c r="I97" s="17">
        <f t="shared" si="6"/>
        <v>-4.21</v>
      </c>
      <c r="J97" s="12" t="str">
        <f t="shared" si="7"/>
        <v>GST/HST Payable</v>
      </c>
    </row>
    <row r="98" spans="1:10" ht="16">
      <c r="A98" s="13" t="s">
        <v>169</v>
      </c>
      <c r="B98" s="12" t="s">
        <v>78</v>
      </c>
      <c r="C98" s="12" t="s">
        <v>100</v>
      </c>
      <c r="D98" s="12" t="s">
        <v>506</v>
      </c>
      <c r="E98" s="12">
        <v>88.48</v>
      </c>
      <c r="F98" s="14" t="str">
        <f t="shared" si="4"/>
        <v>2025-01-05ExpenseMicrosoft Canada Inc21010 Credit Card (CIBC Visa)88.48</v>
      </c>
      <c r="G98" s="15">
        <f t="shared" si="5"/>
        <v>45662</v>
      </c>
      <c r="H98" s="16" t="str">
        <f>IF((IFERROR((VLOOKUP(D98,'Automation (QBO)'!A:B,2,FALSE)),"0"))=0,"Suspense",(IFERROR((VLOOKUP(D98,'Automation (QBO)'!A:B,2,FALSE)),"Suspense")))</f>
        <v>Credit Card (CIBC Visa)</v>
      </c>
      <c r="I98" s="17">
        <f t="shared" si="6"/>
        <v>88.48</v>
      </c>
      <c r="J98" s="12" t="str">
        <f t="shared" si="7"/>
        <v>Credit Card (CIBC Visa)</v>
      </c>
    </row>
    <row r="99" spans="1:10" ht="16">
      <c r="A99" s="13" t="s">
        <v>169</v>
      </c>
      <c r="B99" s="12" t="s">
        <v>78</v>
      </c>
      <c r="C99" s="12" t="s">
        <v>101</v>
      </c>
      <c r="D99" s="12" t="s">
        <v>506</v>
      </c>
      <c r="E99" s="12">
        <v>11.19</v>
      </c>
      <c r="F99" s="14" t="str">
        <f t="shared" si="4"/>
        <v>2025-01-05ExpenseAmazon21010 Credit Card (CIBC Visa)11.19</v>
      </c>
      <c r="G99" s="15">
        <f t="shared" si="5"/>
        <v>45662</v>
      </c>
      <c r="H99" s="16" t="str">
        <f>IF((IFERROR((VLOOKUP(D99,'Automation (QBO)'!A:B,2,FALSE)),"0"))=0,"Suspense",(IFERROR((VLOOKUP(D99,'Automation (QBO)'!A:B,2,FALSE)),"Suspense")))</f>
        <v>Credit Card (CIBC Visa)</v>
      </c>
      <c r="I99" s="17">
        <f t="shared" si="6"/>
        <v>11.19</v>
      </c>
      <c r="J99" s="12" t="str">
        <f t="shared" si="7"/>
        <v>Credit Card (CIBC Visa)</v>
      </c>
    </row>
    <row r="100" spans="1:10" ht="16">
      <c r="A100" s="13" t="s">
        <v>663</v>
      </c>
      <c r="B100" s="12" t="s">
        <v>78</v>
      </c>
      <c r="C100" s="12" t="s">
        <v>289</v>
      </c>
      <c r="D100" s="12" t="s">
        <v>661</v>
      </c>
      <c r="E100" s="12">
        <v>1722.7</v>
      </c>
      <c r="F100" s="14" t="str">
        <f t="shared" si="4"/>
        <v>2025-01-06ExpenseBargreen Ellingson51335 Project Expense - Materials1722.7</v>
      </c>
      <c r="G100" s="15">
        <f t="shared" si="5"/>
        <v>45663</v>
      </c>
      <c r="H100" s="16" t="str">
        <f>IF((IFERROR((VLOOKUP(D100,'Automation (QBO)'!A:B,2,FALSE)),"0"))=0,"Suspense",(IFERROR((VLOOKUP(D100,'Automation (QBO)'!A:B,2,FALSE)),"Suspense")))</f>
        <v>Project Expense - Materials</v>
      </c>
      <c r="I100" s="17">
        <f t="shared" si="6"/>
        <v>1722.7</v>
      </c>
      <c r="J100" s="12" t="str">
        <f t="shared" si="7"/>
        <v>Project Expense - Materials</v>
      </c>
    </row>
    <row r="101" spans="1:10" ht="16">
      <c r="A101" s="13" t="s">
        <v>663</v>
      </c>
      <c r="B101" s="12" t="s">
        <v>78</v>
      </c>
      <c r="C101" s="12" t="s">
        <v>289</v>
      </c>
      <c r="D101" s="12" t="s">
        <v>199</v>
      </c>
      <c r="E101" s="12">
        <v>-80.5</v>
      </c>
      <c r="F101" s="14" t="str">
        <f t="shared" si="4"/>
        <v>2025-01-06ExpenseBargreen Ellingson21020 GST/HST Payable-80.5</v>
      </c>
      <c r="G101" s="15">
        <f t="shared" si="5"/>
        <v>45663</v>
      </c>
      <c r="H101" s="16" t="str">
        <f>IF((IFERROR((VLOOKUP(D101,'Automation (QBO)'!A:B,2,FALSE)),"0"))=0,"Suspense",(IFERROR((VLOOKUP(D101,'Automation (QBO)'!A:B,2,FALSE)),"Suspense")))</f>
        <v>GST/HST Payable</v>
      </c>
      <c r="I101" s="17">
        <f t="shared" si="6"/>
        <v>-80.5</v>
      </c>
      <c r="J101" s="12" t="str">
        <f t="shared" si="7"/>
        <v>GST/HST Payable</v>
      </c>
    </row>
    <row r="102" spans="1:10" ht="16">
      <c r="A102" s="13" t="s">
        <v>663</v>
      </c>
      <c r="B102" s="12" t="s">
        <v>78</v>
      </c>
      <c r="C102" s="12" t="s">
        <v>145</v>
      </c>
      <c r="D102" s="12" t="s">
        <v>664</v>
      </c>
      <c r="E102" s="12">
        <v>113</v>
      </c>
      <c r="F102" s="14" t="str">
        <f t="shared" si="4"/>
        <v>2025-01-06ExpenseUnited Boulevard Recycling and Waste Centre51315 Project Expense - Other113</v>
      </c>
      <c r="G102" s="15">
        <f t="shared" si="5"/>
        <v>45663</v>
      </c>
      <c r="H102" s="16" t="str">
        <f>IF((IFERROR((VLOOKUP(D102,'Automation (QBO)'!A:B,2,FALSE)),"0"))=0,"Suspense",(IFERROR((VLOOKUP(D102,'Automation (QBO)'!A:B,2,FALSE)),"Suspense")))</f>
        <v>Project Expense - Other</v>
      </c>
      <c r="I102" s="17">
        <f t="shared" si="6"/>
        <v>113</v>
      </c>
      <c r="J102" s="12" t="str">
        <f t="shared" si="7"/>
        <v>Project Expense - Other</v>
      </c>
    </row>
    <row r="103" spans="1:10" ht="16">
      <c r="A103" s="13" t="s">
        <v>663</v>
      </c>
      <c r="B103" s="12" t="s">
        <v>78</v>
      </c>
      <c r="C103" s="12" t="s">
        <v>145</v>
      </c>
      <c r="D103" s="12" t="s">
        <v>199</v>
      </c>
      <c r="E103" s="12">
        <v>0</v>
      </c>
      <c r="F103" s="14" t="str">
        <f t="shared" si="4"/>
        <v>2025-01-06ExpenseUnited Boulevard Recycling and Waste Centre21020 GST/HST Payable0</v>
      </c>
      <c r="G103" s="15">
        <f t="shared" si="5"/>
        <v>45663</v>
      </c>
      <c r="H103" s="16" t="str">
        <f>IF((IFERROR((VLOOKUP(D103,'Automation (QBO)'!A:B,2,FALSE)),"0"))=0,"Suspense",(IFERROR((VLOOKUP(D103,'Automation (QBO)'!A:B,2,FALSE)),"Suspense")))</f>
        <v>GST/HST Payable</v>
      </c>
      <c r="I103" s="17">
        <f t="shared" si="6"/>
        <v>0</v>
      </c>
      <c r="J103" s="12" t="str">
        <f t="shared" si="7"/>
        <v>GST/HST Payable</v>
      </c>
    </row>
    <row r="104" spans="1:10" ht="16">
      <c r="A104" s="13" t="s">
        <v>663</v>
      </c>
      <c r="B104" s="12" t="s">
        <v>78</v>
      </c>
      <c r="C104" s="12" t="s">
        <v>289</v>
      </c>
      <c r="D104" s="12" t="s">
        <v>661</v>
      </c>
      <c r="E104" s="12">
        <v>235.4</v>
      </c>
      <c r="F104" s="14" t="str">
        <f t="shared" si="4"/>
        <v>2025-01-06ExpenseBargreen Ellingson51335 Project Expense - Materials235.4</v>
      </c>
      <c r="G104" s="15">
        <f t="shared" si="5"/>
        <v>45663</v>
      </c>
      <c r="H104" s="16" t="str">
        <f>IF((IFERROR((VLOOKUP(D104,'Automation (QBO)'!A:B,2,FALSE)),"0"))=0,"Suspense",(IFERROR((VLOOKUP(D104,'Automation (QBO)'!A:B,2,FALSE)),"Suspense")))</f>
        <v>Project Expense - Materials</v>
      </c>
      <c r="I104" s="17">
        <f t="shared" si="6"/>
        <v>235.4</v>
      </c>
      <c r="J104" s="12" t="str">
        <f t="shared" si="7"/>
        <v>Project Expense - Materials</v>
      </c>
    </row>
    <row r="105" spans="1:10" ht="16">
      <c r="A105" s="13" t="s">
        <v>663</v>
      </c>
      <c r="B105" s="12" t="s">
        <v>78</v>
      </c>
      <c r="C105" s="12" t="s">
        <v>289</v>
      </c>
      <c r="D105" s="12" t="s">
        <v>199</v>
      </c>
      <c r="E105" s="12">
        <v>-11</v>
      </c>
      <c r="F105" s="14" t="str">
        <f t="shared" si="4"/>
        <v>2025-01-06ExpenseBargreen Ellingson21020 GST/HST Payable-11</v>
      </c>
      <c r="G105" s="15">
        <f t="shared" si="5"/>
        <v>45663</v>
      </c>
      <c r="H105" s="16" t="str">
        <f>IF((IFERROR((VLOOKUP(D105,'Automation (QBO)'!A:B,2,FALSE)),"0"))=0,"Suspense",(IFERROR((VLOOKUP(D105,'Automation (QBO)'!A:B,2,FALSE)),"Suspense")))</f>
        <v>GST/HST Payable</v>
      </c>
      <c r="I105" s="17">
        <f t="shared" si="6"/>
        <v>-11</v>
      </c>
      <c r="J105" s="12" t="str">
        <f t="shared" si="7"/>
        <v>GST/HST Payable</v>
      </c>
    </row>
    <row r="106" spans="1:10" ht="16">
      <c r="A106" s="13" t="s">
        <v>663</v>
      </c>
      <c r="B106" s="12" t="s">
        <v>78</v>
      </c>
      <c r="C106" s="12" t="s">
        <v>101</v>
      </c>
      <c r="D106" s="12" t="s">
        <v>384</v>
      </c>
      <c r="E106" s="12">
        <v>12.31</v>
      </c>
      <c r="F106" s="14" t="str">
        <f t="shared" si="4"/>
        <v>2025-01-06ExpenseAmazon52165 Subscriptions (Annual)12.31</v>
      </c>
      <c r="G106" s="15">
        <f t="shared" si="5"/>
        <v>45663</v>
      </c>
      <c r="H106" s="16" t="str">
        <f>IF((IFERROR((VLOOKUP(D106,'Automation (QBO)'!A:B,2,FALSE)),"0"))=0,"Suspense",(IFERROR((VLOOKUP(D106,'Automation (QBO)'!A:B,2,FALSE)),"Suspense")))</f>
        <v>Subscriptions (Annual)</v>
      </c>
      <c r="I106" s="17">
        <f t="shared" si="6"/>
        <v>12.31</v>
      </c>
      <c r="J106" s="12" t="str">
        <f t="shared" si="7"/>
        <v>Subscriptions (Annual)</v>
      </c>
    </row>
    <row r="107" spans="1:10" ht="16">
      <c r="A107" s="13" t="s">
        <v>663</v>
      </c>
      <c r="B107" s="12" t="s">
        <v>78</v>
      </c>
      <c r="C107" s="12" t="s">
        <v>101</v>
      </c>
      <c r="D107" s="12" t="s">
        <v>199</v>
      </c>
      <c r="E107" s="12">
        <v>0</v>
      </c>
      <c r="F107" s="14" t="str">
        <f t="shared" si="4"/>
        <v>2025-01-06ExpenseAmazon21020 GST/HST Payable0</v>
      </c>
      <c r="G107" s="15">
        <f t="shared" si="5"/>
        <v>45663</v>
      </c>
      <c r="H107" s="16" t="str">
        <f>IF((IFERROR((VLOOKUP(D107,'Automation (QBO)'!A:B,2,FALSE)),"0"))=0,"Suspense",(IFERROR((VLOOKUP(D107,'Automation (QBO)'!A:B,2,FALSE)),"Suspense")))</f>
        <v>GST/HST Payable</v>
      </c>
      <c r="I107" s="17">
        <f t="shared" si="6"/>
        <v>0</v>
      </c>
      <c r="J107" s="12" t="str">
        <f t="shared" si="7"/>
        <v>GST/HST Payable</v>
      </c>
    </row>
    <row r="108" spans="1:10" ht="16">
      <c r="A108" s="13" t="s">
        <v>663</v>
      </c>
      <c r="B108" s="12" t="s">
        <v>78</v>
      </c>
      <c r="C108" s="12" t="s">
        <v>102</v>
      </c>
      <c r="D108" s="12" t="s">
        <v>212</v>
      </c>
      <c r="E108" s="12">
        <v>202.11</v>
      </c>
      <c r="F108" s="14" t="str">
        <f t="shared" si="4"/>
        <v>2025-01-06ExpenseInsurance Corporation of British Columbia52185 Insurance - Vehicles202.11</v>
      </c>
      <c r="G108" s="15">
        <f t="shared" si="5"/>
        <v>45663</v>
      </c>
      <c r="H108" s="16" t="str">
        <f>IF((IFERROR((VLOOKUP(D108,'Automation (QBO)'!A:B,2,FALSE)),"0"))=0,"Suspense",(IFERROR((VLOOKUP(D108,'Automation (QBO)'!A:B,2,FALSE)),"Suspense")))</f>
        <v>Insurance - Vehicles</v>
      </c>
      <c r="I108" s="17">
        <f t="shared" si="6"/>
        <v>202.11</v>
      </c>
      <c r="J108" s="12" t="str">
        <f t="shared" si="7"/>
        <v>Insurance - Vehicles</v>
      </c>
    </row>
    <row r="109" spans="1:10" ht="16">
      <c r="A109" s="13" t="s">
        <v>663</v>
      </c>
      <c r="B109" s="12" t="s">
        <v>78</v>
      </c>
      <c r="C109" s="12" t="s">
        <v>102</v>
      </c>
      <c r="D109" s="12" t="s">
        <v>199</v>
      </c>
      <c r="E109" s="12">
        <v>0</v>
      </c>
      <c r="F109" s="14" t="str">
        <f t="shared" si="4"/>
        <v>2025-01-06ExpenseInsurance Corporation of British Columbia21020 GST/HST Payable0</v>
      </c>
      <c r="G109" s="15">
        <f t="shared" si="5"/>
        <v>45663</v>
      </c>
      <c r="H109" s="16" t="str">
        <f>IF((IFERROR((VLOOKUP(D109,'Automation (QBO)'!A:B,2,FALSE)),"0"))=0,"Suspense",(IFERROR((VLOOKUP(D109,'Automation (QBO)'!A:B,2,FALSE)),"Suspense")))</f>
        <v>GST/HST Payable</v>
      </c>
      <c r="I109" s="17">
        <f t="shared" si="6"/>
        <v>0</v>
      </c>
      <c r="J109" s="12" t="str">
        <f t="shared" si="7"/>
        <v>GST/HST Payable</v>
      </c>
    </row>
    <row r="110" spans="1:10" ht="16">
      <c r="A110" s="13" t="s">
        <v>663</v>
      </c>
      <c r="B110" s="12" t="s">
        <v>105</v>
      </c>
      <c r="D110" s="12" t="s">
        <v>225</v>
      </c>
      <c r="E110" s="12">
        <v>2927.57</v>
      </c>
      <c r="F110" s="14" t="str">
        <f t="shared" si="4"/>
        <v>2025-01-06Journal Entry52510 Payroll - Salary2927.57</v>
      </c>
      <c r="G110" s="15">
        <f t="shared" si="5"/>
        <v>45663</v>
      </c>
      <c r="H110" s="16" t="str">
        <f>IF((IFERROR((VLOOKUP(D110,'Automation (QBO)'!A:B,2,FALSE)),"0"))=0,"Suspense",(IFERROR((VLOOKUP(D110,'Automation (QBO)'!A:B,2,FALSE)),"Suspense")))</f>
        <v>Payroll - Salary</v>
      </c>
      <c r="I110" s="17">
        <f t="shared" si="6"/>
        <v>2927.57</v>
      </c>
      <c r="J110" s="12" t="str">
        <f t="shared" si="7"/>
        <v>Payroll - Salary</v>
      </c>
    </row>
    <row r="111" spans="1:10" ht="16">
      <c r="A111" s="13" t="s">
        <v>663</v>
      </c>
      <c r="B111" s="12" t="s">
        <v>105</v>
      </c>
      <c r="D111" s="12" t="s">
        <v>658</v>
      </c>
      <c r="E111" s="12">
        <v>0</v>
      </c>
      <c r="F111" s="14" t="str">
        <f t="shared" si="4"/>
        <v>2025-01-06Journal Entry52535 Payroll - WCB0</v>
      </c>
      <c r="G111" s="15">
        <f t="shared" si="5"/>
        <v>45663</v>
      </c>
      <c r="H111" s="16" t="str">
        <f>IF((IFERROR((VLOOKUP(D111,'Automation (QBO)'!A:B,2,FALSE)),"0"))=0,"Suspense",(IFERROR((VLOOKUP(D111,'Automation (QBO)'!A:B,2,FALSE)),"Suspense")))</f>
        <v>Payroll - WCB</v>
      </c>
      <c r="I111" s="17">
        <f t="shared" si="6"/>
        <v>0</v>
      </c>
      <c r="J111" s="12" t="str">
        <f t="shared" si="7"/>
        <v>Payroll - WCB</v>
      </c>
    </row>
    <row r="112" spans="1:10" ht="16">
      <c r="A112" s="13" t="s">
        <v>663</v>
      </c>
      <c r="B112" s="12" t="s">
        <v>105</v>
      </c>
      <c r="D112" s="12" t="s">
        <v>222</v>
      </c>
      <c r="E112" s="12">
        <v>0</v>
      </c>
      <c r="F112" s="14" t="str">
        <f t="shared" si="4"/>
        <v>2025-01-06Journal Entry52520 Payroll - EI0</v>
      </c>
      <c r="G112" s="15">
        <f t="shared" si="5"/>
        <v>45663</v>
      </c>
      <c r="H112" s="16" t="str">
        <f>IF((IFERROR((VLOOKUP(D112,'Automation (QBO)'!A:B,2,FALSE)),"0"))=0,"Suspense",(IFERROR((VLOOKUP(D112,'Automation (QBO)'!A:B,2,FALSE)),"Suspense")))</f>
        <v>Payroll - CPP + EI</v>
      </c>
      <c r="I112" s="17">
        <f t="shared" si="6"/>
        <v>0</v>
      </c>
      <c r="J112" s="12" t="str">
        <f t="shared" si="7"/>
        <v>Payroll - CPP + EI</v>
      </c>
    </row>
    <row r="113" spans="1:10" ht="16">
      <c r="A113" s="13" t="s">
        <v>663</v>
      </c>
      <c r="B113" s="12" t="s">
        <v>105</v>
      </c>
      <c r="D113" s="12" t="s">
        <v>206</v>
      </c>
      <c r="E113" s="12">
        <v>0</v>
      </c>
      <c r="F113" s="14" t="str">
        <f t="shared" si="4"/>
        <v>2025-01-06Journal Entry52115 Bank Fees0</v>
      </c>
      <c r="G113" s="15">
        <f t="shared" si="5"/>
        <v>45663</v>
      </c>
      <c r="H113" s="16" t="str">
        <f>IF((IFERROR((VLOOKUP(D113,'Automation (QBO)'!A:B,2,FALSE)),"0"))=0,"Suspense",(IFERROR((VLOOKUP(D113,'Automation (QBO)'!A:B,2,FALSE)),"Suspense")))</f>
        <v>Bank Fees</v>
      </c>
      <c r="I113" s="17">
        <f t="shared" si="6"/>
        <v>0</v>
      </c>
      <c r="J113" s="12" t="str">
        <f t="shared" si="7"/>
        <v>Bank Fees</v>
      </c>
    </row>
    <row r="114" spans="1:10" ht="16">
      <c r="A114" s="13" t="s">
        <v>663</v>
      </c>
      <c r="B114" s="12" t="s">
        <v>105</v>
      </c>
      <c r="D114" s="12" t="s">
        <v>223</v>
      </c>
      <c r="E114" s="12">
        <v>0</v>
      </c>
      <c r="F114" s="14" t="str">
        <f t="shared" si="4"/>
        <v>2025-01-06Journal Entry21031 GST/HST Suspense0</v>
      </c>
      <c r="G114" s="15">
        <f t="shared" si="5"/>
        <v>45663</v>
      </c>
      <c r="H114" s="16" t="str">
        <f>IF((IFERROR((VLOOKUP(D114,'Automation (QBO)'!A:B,2,FALSE)),"0"))=0,"Suspense",(IFERROR((VLOOKUP(D114,'Automation (QBO)'!A:B,2,FALSE)),"Suspense")))</f>
        <v>GST/HST Suspense</v>
      </c>
      <c r="I114" s="17">
        <f t="shared" si="6"/>
        <v>0</v>
      </c>
      <c r="J114" s="12" t="str">
        <f t="shared" si="7"/>
        <v>GST/HST Suspense</v>
      </c>
    </row>
    <row r="115" spans="1:10" ht="16">
      <c r="A115" s="13" t="s">
        <v>663</v>
      </c>
      <c r="B115" s="12" t="s">
        <v>105</v>
      </c>
      <c r="D115" s="12" t="s">
        <v>296</v>
      </c>
      <c r="E115" s="12">
        <v>72.430000000000007</v>
      </c>
      <c r="F115" s="14" t="str">
        <f t="shared" si="4"/>
        <v>2025-01-06Journal Entry13001 Due to/from Saltire Holdings72.43</v>
      </c>
      <c r="G115" s="15">
        <f t="shared" si="5"/>
        <v>45663</v>
      </c>
      <c r="H115" s="16" t="str">
        <f>IF((IFERROR((VLOOKUP(D115,'Automation (QBO)'!A:B,2,FALSE)),"0"))=0,"Suspense",(IFERROR((VLOOKUP(D115,'Automation (QBO)'!A:B,2,FALSE)),"Suspense")))</f>
        <v>Due to/from Saltire Holdings</v>
      </c>
      <c r="I115" s="17">
        <f t="shared" si="6"/>
        <v>72.430000000000007</v>
      </c>
      <c r="J115" s="12" t="str">
        <f t="shared" si="7"/>
        <v>Due to/from Saltire Holdings</v>
      </c>
    </row>
    <row r="116" spans="1:10" ht="16">
      <c r="A116" s="13" t="s">
        <v>663</v>
      </c>
      <c r="B116" s="12" t="s">
        <v>105</v>
      </c>
      <c r="D116" s="12" t="s">
        <v>296</v>
      </c>
      <c r="E116" s="12">
        <v>0</v>
      </c>
      <c r="F116" s="14" t="str">
        <f t="shared" si="4"/>
        <v>2025-01-06Journal Entry13001 Due to/from Saltire Holdings0</v>
      </c>
      <c r="G116" s="15">
        <f t="shared" si="5"/>
        <v>45663</v>
      </c>
      <c r="H116" s="16" t="str">
        <f>IF((IFERROR((VLOOKUP(D116,'Automation (QBO)'!A:B,2,FALSE)),"0"))=0,"Suspense",(IFERROR((VLOOKUP(D116,'Automation (QBO)'!A:B,2,FALSE)),"Suspense")))</f>
        <v>Due to/from Saltire Holdings</v>
      </c>
      <c r="I116" s="17">
        <f t="shared" si="6"/>
        <v>0</v>
      </c>
      <c r="J116" s="12" t="str">
        <f t="shared" si="7"/>
        <v>Due to/from Saltire Holdings</v>
      </c>
    </row>
    <row r="117" spans="1:10" ht="16">
      <c r="A117" s="13" t="s">
        <v>663</v>
      </c>
      <c r="B117" s="12" t="s">
        <v>105</v>
      </c>
      <c r="D117" s="12" t="s">
        <v>201</v>
      </c>
      <c r="E117" s="12">
        <v>-3000</v>
      </c>
      <c r="F117" s="14" t="str">
        <f t="shared" si="4"/>
        <v>2025-01-06Journal Entry11005 Chequing (CIBC)-3000</v>
      </c>
      <c r="G117" s="15">
        <f t="shared" si="5"/>
        <v>45663</v>
      </c>
      <c r="H117" s="16" t="str">
        <f>IF((IFERROR((VLOOKUP(D117,'Automation (QBO)'!A:B,2,FALSE)),"0"))=0,"Suspense",(IFERROR((VLOOKUP(D117,'Automation (QBO)'!A:B,2,FALSE)),"Suspense")))</f>
        <v>Chequing (CIBC)</v>
      </c>
      <c r="I117" s="17">
        <f t="shared" si="6"/>
        <v>-3000</v>
      </c>
      <c r="J117" s="12" t="str">
        <f t="shared" si="7"/>
        <v>Chequing (CIBC)</v>
      </c>
    </row>
    <row r="118" spans="1:10" ht="16">
      <c r="A118" s="13" t="s">
        <v>663</v>
      </c>
      <c r="B118" s="12" t="s">
        <v>78</v>
      </c>
      <c r="C118" s="12" t="s">
        <v>665</v>
      </c>
      <c r="D118" s="12" t="s">
        <v>201</v>
      </c>
      <c r="E118" s="12">
        <v>-5282.65</v>
      </c>
      <c r="F118" s="14" t="str">
        <f t="shared" si="4"/>
        <v>2025-01-06ExpenseMFPE Engineering11005 Chequing (CIBC)-5282.65</v>
      </c>
      <c r="G118" s="15">
        <f t="shared" si="5"/>
        <v>45663</v>
      </c>
      <c r="H118" s="16" t="str">
        <f>IF((IFERROR((VLOOKUP(D118,'Automation (QBO)'!A:B,2,FALSE)),"0"))=0,"Suspense",(IFERROR((VLOOKUP(D118,'Automation (QBO)'!A:B,2,FALSE)),"Suspense")))</f>
        <v>Chequing (CIBC)</v>
      </c>
      <c r="I118" s="17">
        <f t="shared" si="6"/>
        <v>-5282.65</v>
      </c>
      <c r="J118" s="12" t="str">
        <f t="shared" si="7"/>
        <v>Chequing (CIBC)</v>
      </c>
    </row>
    <row r="119" spans="1:10" ht="16">
      <c r="A119" s="13" t="s">
        <v>663</v>
      </c>
      <c r="B119" s="12" t="s">
        <v>78</v>
      </c>
      <c r="C119" s="12" t="s">
        <v>102</v>
      </c>
      <c r="D119" s="12" t="s">
        <v>201</v>
      </c>
      <c r="E119" s="12">
        <v>-202.11</v>
      </c>
      <c r="F119" s="14" t="str">
        <f t="shared" si="4"/>
        <v>2025-01-06ExpenseInsurance Corporation of British Columbia11005 Chequing (CIBC)-202.11</v>
      </c>
      <c r="G119" s="15">
        <f t="shared" si="5"/>
        <v>45663</v>
      </c>
      <c r="H119" s="16" t="str">
        <f>IF((IFERROR((VLOOKUP(D119,'Automation (QBO)'!A:B,2,FALSE)),"0"))=0,"Suspense",(IFERROR((VLOOKUP(D119,'Automation (QBO)'!A:B,2,FALSE)),"Suspense")))</f>
        <v>Chequing (CIBC)</v>
      </c>
      <c r="I119" s="17">
        <f t="shared" si="6"/>
        <v>-202.11</v>
      </c>
      <c r="J119" s="12" t="str">
        <f t="shared" si="7"/>
        <v>Chequing (CIBC)</v>
      </c>
    </row>
    <row r="120" spans="1:10" ht="16">
      <c r="A120" s="13" t="s">
        <v>663</v>
      </c>
      <c r="B120" s="12" t="s">
        <v>78</v>
      </c>
      <c r="C120" s="12" t="s">
        <v>665</v>
      </c>
      <c r="D120" s="12" t="s">
        <v>655</v>
      </c>
      <c r="E120" s="12">
        <v>4793</v>
      </c>
      <c r="F120" s="14" t="str">
        <f t="shared" si="4"/>
        <v>2025-01-06ExpenseMFPE Engineering51320 Project Expense - Subcontractors4793</v>
      </c>
      <c r="G120" s="15">
        <f t="shared" si="5"/>
        <v>45663</v>
      </c>
      <c r="H120" s="16" t="str">
        <f>IF((IFERROR((VLOOKUP(D120,'Automation (QBO)'!A:B,2,FALSE)),"0"))=0,"Suspense",(IFERROR((VLOOKUP(D120,'Automation (QBO)'!A:B,2,FALSE)),"Suspense")))</f>
        <v>Project Expense - Subcontractors</v>
      </c>
      <c r="I120" s="17">
        <f t="shared" si="6"/>
        <v>4793</v>
      </c>
      <c r="J120" s="12" t="str">
        <f t="shared" si="7"/>
        <v>Project Expense - Subcontractors</v>
      </c>
    </row>
    <row r="121" spans="1:10" ht="16">
      <c r="A121" s="13" t="s">
        <v>663</v>
      </c>
      <c r="B121" s="12" t="s">
        <v>78</v>
      </c>
      <c r="C121" s="12" t="s">
        <v>665</v>
      </c>
      <c r="D121" s="12" t="s">
        <v>199</v>
      </c>
      <c r="E121" s="12">
        <v>-489.65</v>
      </c>
      <c r="F121" s="14" t="str">
        <f t="shared" si="4"/>
        <v>2025-01-06ExpenseMFPE Engineering21020 GST/HST Payable-489.65</v>
      </c>
      <c r="G121" s="15">
        <f t="shared" si="5"/>
        <v>45663</v>
      </c>
      <c r="H121" s="16" t="str">
        <f>IF((IFERROR((VLOOKUP(D121,'Automation (QBO)'!A:B,2,FALSE)),"0"))=0,"Suspense",(IFERROR((VLOOKUP(D121,'Automation (QBO)'!A:B,2,FALSE)),"Suspense")))</f>
        <v>GST/HST Payable</v>
      </c>
      <c r="I121" s="17">
        <f t="shared" si="6"/>
        <v>-489.65</v>
      </c>
      <c r="J121" s="12" t="str">
        <f t="shared" si="7"/>
        <v>GST/HST Payable</v>
      </c>
    </row>
    <row r="122" spans="1:10" ht="16">
      <c r="A122" s="13" t="s">
        <v>663</v>
      </c>
      <c r="B122" s="12" t="s">
        <v>78</v>
      </c>
      <c r="D122" s="12" t="s">
        <v>201</v>
      </c>
      <c r="E122" s="12">
        <v>0</v>
      </c>
      <c r="F122" s="14" t="str">
        <f t="shared" si="4"/>
        <v>2025-01-06Expense11005 Chequing (CIBC)0</v>
      </c>
      <c r="G122" s="15">
        <f t="shared" si="5"/>
        <v>45663</v>
      </c>
      <c r="H122" s="16" t="str">
        <f>IF((IFERROR((VLOOKUP(D122,'Automation (QBO)'!A:B,2,FALSE)),"0"))=0,"Suspense",(IFERROR((VLOOKUP(D122,'Automation (QBO)'!A:B,2,FALSE)),"Suspense")))</f>
        <v>Chequing (CIBC)</v>
      </c>
      <c r="I122" s="17">
        <f t="shared" si="6"/>
        <v>0</v>
      </c>
      <c r="J122" s="12" t="str">
        <f t="shared" si="7"/>
        <v>Chequing (CIBC)</v>
      </c>
    </row>
    <row r="123" spans="1:10" ht="16">
      <c r="A123" s="13" t="s">
        <v>663</v>
      </c>
      <c r="B123" s="12" t="s">
        <v>78</v>
      </c>
      <c r="D123" s="12" t="s">
        <v>296</v>
      </c>
      <c r="E123" s="12">
        <v>0</v>
      </c>
      <c r="F123" s="14" t="str">
        <f t="shared" si="4"/>
        <v>2025-01-06Expense13001 Due to/from Saltire Holdings0</v>
      </c>
      <c r="G123" s="15">
        <f t="shared" si="5"/>
        <v>45663</v>
      </c>
      <c r="H123" s="16" t="str">
        <f>IF((IFERROR((VLOOKUP(D123,'Automation (QBO)'!A:B,2,FALSE)),"0"))=0,"Suspense",(IFERROR((VLOOKUP(D123,'Automation (QBO)'!A:B,2,FALSE)),"Suspense")))</f>
        <v>Due to/from Saltire Holdings</v>
      </c>
      <c r="I123" s="17">
        <f t="shared" si="6"/>
        <v>0</v>
      </c>
      <c r="J123" s="12" t="str">
        <f t="shared" si="7"/>
        <v>Due to/from Saltire Holdings</v>
      </c>
    </row>
    <row r="124" spans="1:10" ht="16">
      <c r="A124" s="13" t="s">
        <v>663</v>
      </c>
      <c r="B124" s="12" t="s">
        <v>78</v>
      </c>
      <c r="D124" s="12" t="s">
        <v>199</v>
      </c>
      <c r="E124" s="12">
        <v>0</v>
      </c>
      <c r="F124" s="14" t="str">
        <f t="shared" si="4"/>
        <v>2025-01-06Expense21020 GST/HST Payable0</v>
      </c>
      <c r="G124" s="15">
        <f t="shared" si="5"/>
        <v>45663</v>
      </c>
      <c r="H124" s="16" t="str">
        <f>IF((IFERROR((VLOOKUP(D124,'Automation (QBO)'!A:B,2,FALSE)),"0"))=0,"Suspense",(IFERROR((VLOOKUP(D124,'Automation (QBO)'!A:B,2,FALSE)),"Suspense")))</f>
        <v>GST/HST Payable</v>
      </c>
      <c r="I124" s="17">
        <f t="shared" si="6"/>
        <v>0</v>
      </c>
      <c r="J124" s="12" t="str">
        <f t="shared" si="7"/>
        <v>GST/HST Payable</v>
      </c>
    </row>
    <row r="125" spans="1:10" ht="16">
      <c r="A125" s="13" t="s">
        <v>663</v>
      </c>
      <c r="B125" s="12" t="s">
        <v>78</v>
      </c>
      <c r="C125" s="12" t="s">
        <v>289</v>
      </c>
      <c r="D125" s="12" t="s">
        <v>506</v>
      </c>
      <c r="E125" s="12">
        <v>246.4</v>
      </c>
      <c r="F125" s="14" t="str">
        <f t="shared" si="4"/>
        <v>2025-01-06ExpenseBargreen Ellingson21010 Credit Card (CIBC Visa)246.4</v>
      </c>
      <c r="G125" s="15">
        <f t="shared" si="5"/>
        <v>45663</v>
      </c>
      <c r="H125" s="16" t="str">
        <f>IF((IFERROR((VLOOKUP(D125,'Automation (QBO)'!A:B,2,FALSE)),"0"))=0,"Suspense",(IFERROR((VLOOKUP(D125,'Automation (QBO)'!A:B,2,FALSE)),"Suspense")))</f>
        <v>Credit Card (CIBC Visa)</v>
      </c>
      <c r="I125" s="17">
        <f t="shared" si="6"/>
        <v>246.4</v>
      </c>
      <c r="J125" s="12" t="str">
        <f t="shared" si="7"/>
        <v>Credit Card (CIBC Visa)</v>
      </c>
    </row>
    <row r="126" spans="1:10" ht="16">
      <c r="A126" s="13" t="s">
        <v>663</v>
      </c>
      <c r="B126" s="12" t="s">
        <v>78</v>
      </c>
      <c r="C126" s="12" t="s">
        <v>289</v>
      </c>
      <c r="D126" s="12" t="s">
        <v>506</v>
      </c>
      <c r="E126" s="12">
        <v>1803.2</v>
      </c>
      <c r="F126" s="14" t="str">
        <f t="shared" si="4"/>
        <v>2025-01-06ExpenseBargreen Ellingson21010 Credit Card (CIBC Visa)1803.2</v>
      </c>
      <c r="G126" s="15">
        <f t="shared" si="5"/>
        <v>45663</v>
      </c>
      <c r="H126" s="16" t="str">
        <f>IF((IFERROR((VLOOKUP(D126,'Automation (QBO)'!A:B,2,FALSE)),"0"))=0,"Suspense",(IFERROR((VLOOKUP(D126,'Automation (QBO)'!A:B,2,FALSE)),"Suspense")))</f>
        <v>Credit Card (CIBC Visa)</v>
      </c>
      <c r="I126" s="17">
        <f t="shared" si="6"/>
        <v>1803.2</v>
      </c>
      <c r="J126" s="12" t="str">
        <f t="shared" si="7"/>
        <v>Credit Card (CIBC Visa)</v>
      </c>
    </row>
    <row r="127" spans="1:10" ht="16">
      <c r="A127" s="13" t="s">
        <v>663</v>
      </c>
      <c r="B127" s="12" t="s">
        <v>78</v>
      </c>
      <c r="C127" s="12" t="s">
        <v>145</v>
      </c>
      <c r="D127" s="12" t="s">
        <v>506</v>
      </c>
      <c r="E127" s="12">
        <v>113</v>
      </c>
      <c r="F127" s="14" t="str">
        <f t="shared" si="4"/>
        <v>2025-01-06ExpenseUnited Boulevard Recycling and Waste Centre21010 Credit Card (CIBC Visa)113</v>
      </c>
      <c r="G127" s="15">
        <f t="shared" si="5"/>
        <v>45663</v>
      </c>
      <c r="H127" s="16" t="str">
        <f>IF((IFERROR((VLOOKUP(D127,'Automation (QBO)'!A:B,2,FALSE)),"0"))=0,"Suspense",(IFERROR((VLOOKUP(D127,'Automation (QBO)'!A:B,2,FALSE)),"Suspense")))</f>
        <v>Credit Card (CIBC Visa)</v>
      </c>
      <c r="I127" s="17">
        <f t="shared" si="6"/>
        <v>113</v>
      </c>
      <c r="J127" s="12" t="str">
        <f t="shared" si="7"/>
        <v>Credit Card (CIBC Visa)</v>
      </c>
    </row>
    <row r="128" spans="1:10" ht="16">
      <c r="A128" s="13" t="s">
        <v>663</v>
      </c>
      <c r="B128" s="12" t="s">
        <v>78</v>
      </c>
      <c r="C128" s="12" t="s">
        <v>101</v>
      </c>
      <c r="D128" s="12" t="s">
        <v>506</v>
      </c>
      <c r="E128" s="12">
        <v>12.31</v>
      </c>
      <c r="F128" s="14" t="str">
        <f t="shared" si="4"/>
        <v>2025-01-06ExpenseAmazon21010 Credit Card (CIBC Visa)12.31</v>
      </c>
      <c r="G128" s="15">
        <f t="shared" si="5"/>
        <v>45663</v>
      </c>
      <c r="H128" s="16" t="str">
        <f>IF((IFERROR((VLOOKUP(D128,'Automation (QBO)'!A:B,2,FALSE)),"0"))=0,"Suspense",(IFERROR((VLOOKUP(D128,'Automation (QBO)'!A:B,2,FALSE)),"Suspense")))</f>
        <v>Credit Card (CIBC Visa)</v>
      </c>
      <c r="I128" s="17">
        <f t="shared" si="6"/>
        <v>12.31</v>
      </c>
      <c r="J128" s="12" t="str">
        <f t="shared" si="7"/>
        <v>Credit Card (CIBC Visa)</v>
      </c>
    </row>
    <row r="129" spans="1:10" ht="16">
      <c r="A129" s="13" t="s">
        <v>170</v>
      </c>
      <c r="B129" s="12" t="s">
        <v>84</v>
      </c>
      <c r="C129" s="12" t="s">
        <v>114</v>
      </c>
      <c r="D129" s="12" t="s">
        <v>666</v>
      </c>
      <c r="E129" s="12">
        <v>0</v>
      </c>
      <c r="F129" s="14" t="str">
        <f t="shared" si="4"/>
        <v>2025-01-07InvoiceGarden of Granite Winery:Garden of Granite Project12000 [Accounts Receivable]0</v>
      </c>
      <c r="G129" s="15">
        <f t="shared" si="5"/>
        <v>45664</v>
      </c>
      <c r="H129" s="16" t="str">
        <f>IF((IFERROR((VLOOKUP(D129,'Automation (QBO)'!A:B,2,FALSE)),"0"))=0,"Suspense",(IFERROR((VLOOKUP(D129,'Automation (QBO)'!A:B,2,FALSE)),"Suspense")))</f>
        <v>Accounts Recievable - Suspense</v>
      </c>
      <c r="I129" s="17">
        <f t="shared" si="6"/>
        <v>0</v>
      </c>
      <c r="J129" s="12" t="str">
        <f t="shared" si="7"/>
        <v>Accounts Recievable - Suspense</v>
      </c>
    </row>
    <row r="130" spans="1:10" ht="16">
      <c r="A130" s="13" t="s">
        <v>170</v>
      </c>
      <c r="B130" s="12" t="s">
        <v>84</v>
      </c>
      <c r="C130" s="12" t="s">
        <v>114</v>
      </c>
      <c r="D130" s="12" t="s">
        <v>667</v>
      </c>
      <c r="E130" s="12">
        <v>6420</v>
      </c>
      <c r="F130" s="14" t="str">
        <f t="shared" ref="F130:F193" si="8">A130&amp;B130&amp;C130&amp;D130&amp;E130</f>
        <v>2025-01-07InvoiceGarden of Granite Winery:Garden of Granite Project41005 Labour - Project Managment6420</v>
      </c>
      <c r="G130" s="15">
        <f t="shared" ref="G130:G193" si="9">IFERROR((DATEVALUE(A130)),A130)</f>
        <v>45664</v>
      </c>
      <c r="H130" s="16" t="str">
        <f>IF((IFERROR((VLOOKUP(D130,'Automation (QBO)'!A:B,2,FALSE)),"0"))=0,"Suspense",(IFERROR((VLOOKUP(D130,'Automation (QBO)'!A:B,2,FALSE)),"Suspense")))</f>
        <v>Labour - Project Managment</v>
      </c>
      <c r="I130" s="17">
        <f t="shared" ref="I130:I193" si="10">E130</f>
        <v>6420</v>
      </c>
      <c r="J130" s="12" t="str">
        <f t="shared" ref="J130:J193" si="11">H130</f>
        <v>Labour - Project Managment</v>
      </c>
    </row>
    <row r="131" spans="1:10" ht="16">
      <c r="A131" s="13" t="s">
        <v>170</v>
      </c>
      <c r="B131" s="12" t="s">
        <v>84</v>
      </c>
      <c r="C131" s="12" t="s">
        <v>114</v>
      </c>
      <c r="D131" s="12" t="s">
        <v>667</v>
      </c>
      <c r="E131" s="12">
        <v>1493</v>
      </c>
      <c r="F131" s="14" t="str">
        <f t="shared" si="8"/>
        <v>2025-01-07InvoiceGarden of Granite Winery:Garden of Granite Project41005 Labour - Project Managment1493</v>
      </c>
      <c r="G131" s="15">
        <f t="shared" si="9"/>
        <v>45664</v>
      </c>
      <c r="H131" s="16" t="str">
        <f>IF((IFERROR((VLOOKUP(D131,'Automation (QBO)'!A:B,2,FALSE)),"0"))=0,"Suspense",(IFERROR((VLOOKUP(D131,'Automation (QBO)'!A:B,2,FALSE)),"Suspense")))</f>
        <v>Labour - Project Managment</v>
      </c>
      <c r="I131" s="17">
        <f t="shared" si="10"/>
        <v>1493</v>
      </c>
      <c r="J131" s="12" t="str">
        <f t="shared" si="11"/>
        <v>Labour - Project Managment</v>
      </c>
    </row>
    <row r="132" spans="1:10" ht="16">
      <c r="A132" s="13" t="s">
        <v>170</v>
      </c>
      <c r="B132" s="12" t="s">
        <v>84</v>
      </c>
      <c r="C132" s="12" t="s">
        <v>114</v>
      </c>
      <c r="D132" s="12" t="s">
        <v>844</v>
      </c>
      <c r="E132" s="12">
        <v>1011.43</v>
      </c>
      <c r="F132" s="14" t="str">
        <f t="shared" si="8"/>
        <v>2025-01-07InvoiceGarden of Granite Winery:Garden of Granite Project42035 Billable Expense Income1011.43</v>
      </c>
      <c r="G132" s="15">
        <f t="shared" si="9"/>
        <v>45664</v>
      </c>
      <c r="H132" s="16" t="str">
        <f>IF((IFERROR((VLOOKUP(D132,'Automation (QBO)'!A:B,2,FALSE)),"0"))=0,"Suspense",(IFERROR((VLOOKUP(D132,'Automation (QBO)'!A:B,2,FALSE)),"Suspense")))</f>
        <v>Suspense</v>
      </c>
      <c r="I132" s="17">
        <f t="shared" si="10"/>
        <v>1011.43</v>
      </c>
      <c r="J132" s="12" t="str">
        <f t="shared" si="11"/>
        <v>Suspense</v>
      </c>
    </row>
    <row r="133" spans="1:10" ht="16">
      <c r="A133" s="13" t="s">
        <v>170</v>
      </c>
      <c r="B133" s="12" t="s">
        <v>84</v>
      </c>
      <c r="C133" s="12" t="s">
        <v>114</v>
      </c>
      <c r="D133" s="12" t="s">
        <v>667</v>
      </c>
      <c r="E133" s="12">
        <v>7215</v>
      </c>
      <c r="F133" s="14" t="str">
        <f t="shared" si="8"/>
        <v>2025-01-07InvoiceGarden of Granite Winery:Garden of Granite Project41005 Labour - Project Managment7215</v>
      </c>
      <c r="G133" s="15">
        <f t="shared" si="9"/>
        <v>45664</v>
      </c>
      <c r="H133" s="16" t="str">
        <f>IF((IFERROR((VLOOKUP(D133,'Automation (QBO)'!A:B,2,FALSE)),"0"))=0,"Suspense",(IFERROR((VLOOKUP(D133,'Automation (QBO)'!A:B,2,FALSE)),"Suspense")))</f>
        <v>Labour - Project Managment</v>
      </c>
      <c r="I133" s="17">
        <f t="shared" si="10"/>
        <v>7215</v>
      </c>
      <c r="J133" s="12" t="str">
        <f t="shared" si="11"/>
        <v>Labour - Project Managment</v>
      </c>
    </row>
    <row r="134" spans="1:10" ht="16">
      <c r="A134" s="13" t="s">
        <v>170</v>
      </c>
      <c r="B134" s="12" t="s">
        <v>84</v>
      </c>
      <c r="C134" s="12" t="s">
        <v>114</v>
      </c>
      <c r="D134" s="12" t="s">
        <v>667</v>
      </c>
      <c r="E134" s="12">
        <v>3227.89</v>
      </c>
      <c r="F134" s="14" t="str">
        <f t="shared" si="8"/>
        <v>2025-01-07InvoiceGarden of Granite Winery:Garden of Granite Project41005 Labour - Project Managment3227.89</v>
      </c>
      <c r="G134" s="15">
        <f t="shared" si="9"/>
        <v>45664</v>
      </c>
      <c r="H134" s="16" t="str">
        <f>IF((IFERROR((VLOOKUP(D134,'Automation (QBO)'!A:B,2,FALSE)),"0"))=0,"Suspense",(IFERROR((VLOOKUP(D134,'Automation (QBO)'!A:B,2,FALSE)),"Suspense")))</f>
        <v>Labour - Project Managment</v>
      </c>
      <c r="I134" s="17">
        <f t="shared" si="10"/>
        <v>3227.89</v>
      </c>
      <c r="J134" s="12" t="str">
        <f t="shared" si="11"/>
        <v>Labour - Project Managment</v>
      </c>
    </row>
    <row r="135" spans="1:10" ht="16">
      <c r="A135" s="13" t="s">
        <v>170</v>
      </c>
      <c r="B135" s="12" t="s">
        <v>84</v>
      </c>
      <c r="C135" s="12" t="s">
        <v>114</v>
      </c>
      <c r="D135" s="12" t="s">
        <v>218</v>
      </c>
      <c r="E135" s="12">
        <v>-20335.68</v>
      </c>
      <c r="F135" s="14" t="str">
        <f t="shared" si="8"/>
        <v>2025-01-07InvoiceGarden of Granite Winery:Garden of Granite Project21045 Deposit Received-20335.68</v>
      </c>
      <c r="G135" s="15">
        <f t="shared" si="9"/>
        <v>45664</v>
      </c>
      <c r="H135" s="16" t="str">
        <f>IF((IFERROR((VLOOKUP(D135,'Automation (QBO)'!A:B,2,FALSE)),"0"))=0,"Suspense",(IFERROR((VLOOKUP(D135,'Automation (QBO)'!A:B,2,FALSE)),"Suspense")))</f>
        <v>Liability - Depostis Received</v>
      </c>
      <c r="I135" s="17">
        <f t="shared" si="10"/>
        <v>-20335.68</v>
      </c>
      <c r="J135" s="12" t="str">
        <f t="shared" si="11"/>
        <v>Liability - Depostis Received</v>
      </c>
    </row>
    <row r="136" spans="1:10" ht="16">
      <c r="A136" s="13" t="s">
        <v>170</v>
      </c>
      <c r="B136" s="12" t="s">
        <v>84</v>
      </c>
      <c r="C136" s="12" t="s">
        <v>114</v>
      </c>
      <c r="D136" s="12" t="s">
        <v>199</v>
      </c>
      <c r="E136" s="12">
        <v>968.36</v>
      </c>
      <c r="F136" s="14" t="str">
        <f t="shared" si="8"/>
        <v>2025-01-07InvoiceGarden of Granite Winery:Garden of Granite Project21020 GST/HST Payable968.36</v>
      </c>
      <c r="G136" s="15">
        <f t="shared" si="9"/>
        <v>45664</v>
      </c>
      <c r="H136" s="16" t="str">
        <f>IF((IFERROR((VLOOKUP(D136,'Automation (QBO)'!A:B,2,FALSE)),"0"))=0,"Suspense",(IFERROR((VLOOKUP(D136,'Automation (QBO)'!A:B,2,FALSE)),"Suspense")))</f>
        <v>GST/HST Payable</v>
      </c>
      <c r="I136" s="17">
        <f t="shared" si="10"/>
        <v>968.36</v>
      </c>
      <c r="J136" s="12" t="str">
        <f t="shared" si="11"/>
        <v>GST/HST Payable</v>
      </c>
    </row>
    <row r="137" spans="1:10" ht="16">
      <c r="A137" s="13" t="s">
        <v>170</v>
      </c>
      <c r="B137" s="12" t="s">
        <v>84</v>
      </c>
      <c r="C137" s="12" t="s">
        <v>114</v>
      </c>
      <c r="D137" s="12" t="s">
        <v>199</v>
      </c>
      <c r="E137" s="12">
        <v>0</v>
      </c>
      <c r="F137" s="14" t="str">
        <f t="shared" si="8"/>
        <v>2025-01-07InvoiceGarden of Granite Winery:Garden of Granite Project21020 GST/HST Payable0</v>
      </c>
      <c r="G137" s="15">
        <f t="shared" si="9"/>
        <v>45664</v>
      </c>
      <c r="H137" s="16" t="str">
        <f>IF((IFERROR((VLOOKUP(D137,'Automation (QBO)'!A:B,2,FALSE)),"0"))=0,"Suspense",(IFERROR((VLOOKUP(D137,'Automation (QBO)'!A:B,2,FALSE)),"Suspense")))</f>
        <v>GST/HST Payable</v>
      </c>
      <c r="I137" s="17">
        <f t="shared" si="10"/>
        <v>0</v>
      </c>
      <c r="J137" s="12" t="str">
        <f t="shared" si="11"/>
        <v>GST/HST Payable</v>
      </c>
    </row>
    <row r="138" spans="1:10" ht="16">
      <c r="A138" s="13" t="s">
        <v>170</v>
      </c>
      <c r="B138" s="12" t="s">
        <v>84</v>
      </c>
      <c r="C138" s="12" t="s">
        <v>114</v>
      </c>
      <c r="D138" s="12" t="s">
        <v>666</v>
      </c>
      <c r="E138" s="12">
        <v>50000</v>
      </c>
      <c r="F138" s="14" t="str">
        <f t="shared" si="8"/>
        <v>2025-01-07InvoiceGarden of Granite Winery:Garden of Granite Project12000 [Accounts Receivable]50000</v>
      </c>
      <c r="G138" s="15">
        <f t="shared" si="9"/>
        <v>45664</v>
      </c>
      <c r="H138" s="16" t="str">
        <f>IF((IFERROR((VLOOKUP(D138,'Automation (QBO)'!A:B,2,FALSE)),"0"))=0,"Suspense",(IFERROR((VLOOKUP(D138,'Automation (QBO)'!A:B,2,FALSE)),"Suspense")))</f>
        <v>Accounts Recievable - Suspense</v>
      </c>
      <c r="I138" s="17">
        <f t="shared" si="10"/>
        <v>50000</v>
      </c>
      <c r="J138" s="12" t="str">
        <f t="shared" si="11"/>
        <v>Accounts Recievable - Suspense</v>
      </c>
    </row>
    <row r="139" spans="1:10" ht="16">
      <c r="A139" s="13" t="s">
        <v>170</v>
      </c>
      <c r="B139" s="12" t="s">
        <v>84</v>
      </c>
      <c r="C139" s="12" t="s">
        <v>114</v>
      </c>
      <c r="D139" s="12" t="s">
        <v>199</v>
      </c>
      <c r="E139" s="12">
        <v>0</v>
      </c>
      <c r="F139" s="14" t="str">
        <f t="shared" si="8"/>
        <v>2025-01-07InvoiceGarden of Granite Winery:Garden of Granite Project21020 GST/HST Payable0</v>
      </c>
      <c r="G139" s="15">
        <f t="shared" si="9"/>
        <v>45664</v>
      </c>
      <c r="H139" s="16" t="str">
        <f>IF((IFERROR((VLOOKUP(D139,'Automation (QBO)'!A:B,2,FALSE)),"0"))=0,"Suspense",(IFERROR((VLOOKUP(D139,'Automation (QBO)'!A:B,2,FALSE)),"Suspense")))</f>
        <v>GST/HST Payable</v>
      </c>
      <c r="I139" s="17">
        <f t="shared" si="10"/>
        <v>0</v>
      </c>
      <c r="J139" s="12" t="str">
        <f t="shared" si="11"/>
        <v>GST/HST Payable</v>
      </c>
    </row>
    <row r="140" spans="1:10" ht="16">
      <c r="A140" s="13" t="s">
        <v>170</v>
      </c>
      <c r="B140" s="12" t="s">
        <v>84</v>
      </c>
      <c r="C140" s="12" t="s">
        <v>114</v>
      </c>
      <c r="D140" s="12" t="s">
        <v>218</v>
      </c>
      <c r="E140" s="12">
        <v>50000</v>
      </c>
      <c r="F140" s="14" t="str">
        <f t="shared" si="8"/>
        <v>2025-01-07InvoiceGarden of Granite Winery:Garden of Granite Project21045 Deposit Received50000</v>
      </c>
      <c r="G140" s="15">
        <f t="shared" si="9"/>
        <v>45664</v>
      </c>
      <c r="H140" s="16" t="str">
        <f>IF((IFERROR((VLOOKUP(D140,'Automation (QBO)'!A:B,2,FALSE)),"0"))=0,"Suspense",(IFERROR((VLOOKUP(D140,'Automation (QBO)'!A:B,2,FALSE)),"Suspense")))</f>
        <v>Liability - Depostis Received</v>
      </c>
      <c r="I140" s="17">
        <f t="shared" si="10"/>
        <v>50000</v>
      </c>
      <c r="J140" s="12" t="str">
        <f t="shared" si="11"/>
        <v>Liability - Depostis Received</v>
      </c>
    </row>
    <row r="141" spans="1:10" ht="16">
      <c r="A141" s="13" t="s">
        <v>170</v>
      </c>
      <c r="B141" s="12" t="s">
        <v>78</v>
      </c>
      <c r="C141" s="12" t="s">
        <v>103</v>
      </c>
      <c r="D141" s="12" t="s">
        <v>661</v>
      </c>
      <c r="E141" s="12">
        <v>21.38</v>
      </c>
      <c r="F141" s="14" t="str">
        <f t="shared" si="8"/>
        <v>2025-01-07ExpenseRona51335 Project Expense - Materials21.38</v>
      </c>
      <c r="G141" s="15">
        <f t="shared" si="9"/>
        <v>45664</v>
      </c>
      <c r="H141" s="16" t="str">
        <f>IF((IFERROR((VLOOKUP(D141,'Automation (QBO)'!A:B,2,FALSE)),"0"))=0,"Suspense",(IFERROR((VLOOKUP(D141,'Automation (QBO)'!A:B,2,FALSE)),"Suspense")))</f>
        <v>Project Expense - Materials</v>
      </c>
      <c r="I141" s="17">
        <f t="shared" si="10"/>
        <v>21.38</v>
      </c>
      <c r="J141" s="12" t="str">
        <f t="shared" si="11"/>
        <v>Project Expense - Materials</v>
      </c>
    </row>
    <row r="142" spans="1:10" ht="16">
      <c r="A142" s="13" t="s">
        <v>170</v>
      </c>
      <c r="B142" s="12" t="s">
        <v>78</v>
      </c>
      <c r="C142" s="12" t="s">
        <v>103</v>
      </c>
      <c r="D142" s="12" t="s">
        <v>199</v>
      </c>
      <c r="E142" s="12">
        <v>-1</v>
      </c>
      <c r="F142" s="14" t="str">
        <f t="shared" si="8"/>
        <v>2025-01-07ExpenseRona21020 GST/HST Payable-1</v>
      </c>
      <c r="G142" s="15">
        <f t="shared" si="9"/>
        <v>45664</v>
      </c>
      <c r="H142" s="16" t="str">
        <f>IF((IFERROR((VLOOKUP(D142,'Automation (QBO)'!A:B,2,FALSE)),"0"))=0,"Suspense",(IFERROR((VLOOKUP(D142,'Automation (QBO)'!A:B,2,FALSE)),"Suspense")))</f>
        <v>GST/HST Payable</v>
      </c>
      <c r="I142" s="17">
        <f t="shared" si="10"/>
        <v>-1</v>
      </c>
      <c r="J142" s="12" t="str">
        <f t="shared" si="11"/>
        <v>GST/HST Payable</v>
      </c>
    </row>
    <row r="143" spans="1:10" ht="16">
      <c r="A143" s="13" t="s">
        <v>170</v>
      </c>
      <c r="B143" s="12" t="s">
        <v>78</v>
      </c>
      <c r="C143" s="12" t="s">
        <v>141</v>
      </c>
      <c r="D143" s="12" t="s">
        <v>210</v>
      </c>
      <c r="E143" s="12">
        <v>5</v>
      </c>
      <c r="F143" s="14" t="str">
        <f t="shared" si="8"/>
        <v>2025-01-07ExpenseDSPC Parking Vancouver52205 Travel &amp; Parking5</v>
      </c>
      <c r="G143" s="15">
        <f t="shared" si="9"/>
        <v>45664</v>
      </c>
      <c r="H143" s="16" t="str">
        <f>IF((IFERROR((VLOOKUP(D143,'Automation (QBO)'!A:B,2,FALSE)),"0"))=0,"Suspense",(IFERROR((VLOOKUP(D143,'Automation (QBO)'!A:B,2,FALSE)),"Suspense")))</f>
        <v>Travel &amp; Parking</v>
      </c>
      <c r="I143" s="17">
        <f t="shared" si="10"/>
        <v>5</v>
      </c>
      <c r="J143" s="12" t="str">
        <f t="shared" si="11"/>
        <v>Travel &amp; Parking</v>
      </c>
    </row>
    <row r="144" spans="1:10" ht="16">
      <c r="A144" s="13" t="s">
        <v>170</v>
      </c>
      <c r="B144" s="12" t="s">
        <v>78</v>
      </c>
      <c r="C144" s="12" t="s">
        <v>141</v>
      </c>
      <c r="D144" s="12" t="s">
        <v>199</v>
      </c>
      <c r="E144" s="12">
        <v>0</v>
      </c>
      <c r="F144" s="14" t="str">
        <f t="shared" si="8"/>
        <v>2025-01-07ExpenseDSPC Parking Vancouver21020 GST/HST Payable0</v>
      </c>
      <c r="G144" s="15">
        <f t="shared" si="9"/>
        <v>45664</v>
      </c>
      <c r="H144" s="16" t="str">
        <f>IF((IFERROR((VLOOKUP(D144,'Automation (QBO)'!A:B,2,FALSE)),"0"))=0,"Suspense",(IFERROR((VLOOKUP(D144,'Automation (QBO)'!A:B,2,FALSE)),"Suspense")))</f>
        <v>GST/HST Payable</v>
      </c>
      <c r="I144" s="17">
        <f t="shared" si="10"/>
        <v>0</v>
      </c>
      <c r="J144" s="12" t="str">
        <f t="shared" si="11"/>
        <v>GST/HST Payable</v>
      </c>
    </row>
    <row r="145" spans="1:10" ht="16">
      <c r="A145" s="13" t="s">
        <v>170</v>
      </c>
      <c r="B145" s="12" t="s">
        <v>78</v>
      </c>
      <c r="C145" s="12" t="s">
        <v>141</v>
      </c>
      <c r="D145" s="12" t="s">
        <v>210</v>
      </c>
      <c r="E145" s="12">
        <v>5</v>
      </c>
      <c r="F145" s="14" t="str">
        <f t="shared" si="8"/>
        <v>2025-01-07ExpenseDSPC Parking Vancouver52205 Travel &amp; Parking5</v>
      </c>
      <c r="G145" s="15">
        <f t="shared" si="9"/>
        <v>45664</v>
      </c>
      <c r="H145" s="16" t="str">
        <f>IF((IFERROR((VLOOKUP(D145,'Automation (QBO)'!A:B,2,FALSE)),"0"))=0,"Suspense",(IFERROR((VLOOKUP(D145,'Automation (QBO)'!A:B,2,FALSE)),"Suspense")))</f>
        <v>Travel &amp; Parking</v>
      </c>
      <c r="I145" s="17">
        <f t="shared" si="10"/>
        <v>5</v>
      </c>
      <c r="J145" s="12" t="str">
        <f t="shared" si="11"/>
        <v>Travel &amp; Parking</v>
      </c>
    </row>
    <row r="146" spans="1:10" ht="16">
      <c r="A146" s="13" t="s">
        <v>170</v>
      </c>
      <c r="B146" s="12" t="s">
        <v>78</v>
      </c>
      <c r="C146" s="12" t="s">
        <v>141</v>
      </c>
      <c r="D146" s="12" t="s">
        <v>199</v>
      </c>
      <c r="E146" s="12">
        <v>0</v>
      </c>
      <c r="F146" s="14" t="str">
        <f t="shared" si="8"/>
        <v>2025-01-07ExpenseDSPC Parking Vancouver21020 GST/HST Payable0</v>
      </c>
      <c r="G146" s="15">
        <f t="shared" si="9"/>
        <v>45664</v>
      </c>
      <c r="H146" s="16" t="str">
        <f>IF((IFERROR((VLOOKUP(D146,'Automation (QBO)'!A:B,2,FALSE)),"0"))=0,"Suspense",(IFERROR((VLOOKUP(D146,'Automation (QBO)'!A:B,2,FALSE)),"Suspense")))</f>
        <v>GST/HST Payable</v>
      </c>
      <c r="I146" s="17">
        <f t="shared" si="10"/>
        <v>0</v>
      </c>
      <c r="J146" s="12" t="str">
        <f t="shared" si="11"/>
        <v>GST/HST Payable</v>
      </c>
    </row>
    <row r="147" spans="1:10" ht="16">
      <c r="A147" s="13" t="s">
        <v>170</v>
      </c>
      <c r="B147" s="12" t="s">
        <v>78</v>
      </c>
      <c r="C147" s="12" t="s">
        <v>94</v>
      </c>
      <c r="D147" s="12" t="s">
        <v>661</v>
      </c>
      <c r="E147" s="12">
        <v>145.84</v>
      </c>
      <c r="F147" s="14" t="str">
        <f t="shared" si="8"/>
        <v>2025-01-07ExpenseDicks Lumber51335 Project Expense - Materials145.84</v>
      </c>
      <c r="G147" s="15">
        <f t="shared" si="9"/>
        <v>45664</v>
      </c>
      <c r="H147" s="16" t="str">
        <f>IF((IFERROR((VLOOKUP(D147,'Automation (QBO)'!A:B,2,FALSE)),"0"))=0,"Suspense",(IFERROR((VLOOKUP(D147,'Automation (QBO)'!A:B,2,FALSE)),"Suspense")))</f>
        <v>Project Expense - Materials</v>
      </c>
      <c r="I147" s="17">
        <f t="shared" si="10"/>
        <v>145.84</v>
      </c>
      <c r="J147" s="12" t="str">
        <f t="shared" si="11"/>
        <v>Project Expense - Materials</v>
      </c>
    </row>
    <row r="148" spans="1:10" ht="16">
      <c r="A148" s="13" t="s">
        <v>170</v>
      </c>
      <c r="B148" s="12" t="s">
        <v>78</v>
      </c>
      <c r="C148" s="12" t="s">
        <v>94</v>
      </c>
      <c r="D148" s="12" t="s">
        <v>199</v>
      </c>
      <c r="E148" s="12">
        <v>-6.84</v>
      </c>
      <c r="F148" s="14" t="str">
        <f t="shared" si="8"/>
        <v>2025-01-07ExpenseDicks Lumber21020 GST/HST Payable-6.84</v>
      </c>
      <c r="G148" s="15">
        <f t="shared" si="9"/>
        <v>45664</v>
      </c>
      <c r="H148" s="16" t="str">
        <f>IF((IFERROR((VLOOKUP(D148,'Automation (QBO)'!A:B,2,FALSE)),"0"))=0,"Suspense",(IFERROR((VLOOKUP(D148,'Automation (QBO)'!A:B,2,FALSE)),"Suspense")))</f>
        <v>GST/HST Payable</v>
      </c>
      <c r="I148" s="17">
        <f t="shared" si="10"/>
        <v>-6.84</v>
      </c>
      <c r="J148" s="12" t="str">
        <f t="shared" si="11"/>
        <v>GST/HST Payable</v>
      </c>
    </row>
    <row r="149" spans="1:10" ht="16">
      <c r="A149" s="13" t="s">
        <v>170</v>
      </c>
      <c r="B149" s="12" t="s">
        <v>78</v>
      </c>
      <c r="C149" s="12" t="s">
        <v>668</v>
      </c>
      <c r="D149" s="12" t="s">
        <v>656</v>
      </c>
      <c r="E149" s="12">
        <v>1433.94</v>
      </c>
      <c r="F149" s="14" t="str">
        <f t="shared" si="8"/>
        <v>2025-01-07ExpenseGo2Girl Promotional Products Inc.52210 Uniforms &amp; Laundry1433.94</v>
      </c>
      <c r="G149" s="15">
        <f t="shared" si="9"/>
        <v>45664</v>
      </c>
      <c r="H149" s="16" t="str">
        <f>IF((IFERROR((VLOOKUP(D149,'Automation (QBO)'!A:B,2,FALSE)),"0"))=0,"Suspense",(IFERROR((VLOOKUP(D149,'Automation (QBO)'!A:B,2,FALSE)),"Suspense")))</f>
        <v>Uniforms &amp; Laundry</v>
      </c>
      <c r="I149" s="17">
        <f t="shared" si="10"/>
        <v>1433.94</v>
      </c>
      <c r="J149" s="12" t="str">
        <f t="shared" si="11"/>
        <v>Uniforms &amp; Laundry</v>
      </c>
    </row>
    <row r="150" spans="1:10" ht="16">
      <c r="A150" s="13" t="s">
        <v>170</v>
      </c>
      <c r="B150" s="12" t="s">
        <v>78</v>
      </c>
      <c r="C150" s="12" t="s">
        <v>668</v>
      </c>
      <c r="D150" s="12" t="s">
        <v>199</v>
      </c>
      <c r="E150" s="12">
        <v>-65.28</v>
      </c>
      <c r="F150" s="14" t="str">
        <f t="shared" si="8"/>
        <v>2025-01-07ExpenseGo2Girl Promotional Products Inc.21020 GST/HST Payable-65.28</v>
      </c>
      <c r="G150" s="15">
        <f t="shared" si="9"/>
        <v>45664</v>
      </c>
      <c r="H150" s="16" t="str">
        <f>IF((IFERROR((VLOOKUP(D150,'Automation (QBO)'!A:B,2,FALSE)),"0"))=0,"Suspense",(IFERROR((VLOOKUP(D150,'Automation (QBO)'!A:B,2,FALSE)),"Suspense")))</f>
        <v>GST/HST Payable</v>
      </c>
      <c r="I150" s="17">
        <f t="shared" si="10"/>
        <v>-65.28</v>
      </c>
      <c r="J150" s="12" t="str">
        <f t="shared" si="11"/>
        <v>GST/HST Payable</v>
      </c>
    </row>
    <row r="151" spans="1:10" ht="16">
      <c r="A151" s="13" t="s">
        <v>170</v>
      </c>
      <c r="B151" s="12" t="s">
        <v>78</v>
      </c>
      <c r="C151" s="12" t="s">
        <v>94</v>
      </c>
      <c r="D151" s="12" t="s">
        <v>506</v>
      </c>
      <c r="E151" s="12">
        <v>152.68</v>
      </c>
      <c r="F151" s="14" t="str">
        <f t="shared" si="8"/>
        <v>2025-01-07ExpenseDicks Lumber21010 Credit Card (CIBC Visa)152.68</v>
      </c>
      <c r="G151" s="15">
        <f t="shared" si="9"/>
        <v>45664</v>
      </c>
      <c r="H151" s="16" t="str">
        <f>IF((IFERROR((VLOOKUP(D151,'Automation (QBO)'!A:B,2,FALSE)),"0"))=0,"Suspense",(IFERROR((VLOOKUP(D151,'Automation (QBO)'!A:B,2,FALSE)),"Suspense")))</f>
        <v>Credit Card (CIBC Visa)</v>
      </c>
      <c r="I151" s="17">
        <f t="shared" si="10"/>
        <v>152.68</v>
      </c>
      <c r="J151" s="12" t="str">
        <f t="shared" si="11"/>
        <v>Credit Card (CIBC Visa)</v>
      </c>
    </row>
    <row r="152" spans="1:10" ht="16">
      <c r="A152" s="13" t="s">
        <v>170</v>
      </c>
      <c r="B152" s="12" t="s">
        <v>78</v>
      </c>
      <c r="C152" s="12" t="s">
        <v>668</v>
      </c>
      <c r="D152" s="12" t="s">
        <v>506</v>
      </c>
      <c r="E152" s="12">
        <v>1499.22</v>
      </c>
      <c r="F152" s="14" t="str">
        <f t="shared" si="8"/>
        <v>2025-01-07ExpenseGo2Girl Promotional Products Inc.21010 Credit Card (CIBC Visa)1499.22</v>
      </c>
      <c r="G152" s="15">
        <f t="shared" si="9"/>
        <v>45664</v>
      </c>
      <c r="H152" s="16" t="str">
        <f>IF((IFERROR((VLOOKUP(D152,'Automation (QBO)'!A:B,2,FALSE)),"0"))=0,"Suspense",(IFERROR((VLOOKUP(D152,'Automation (QBO)'!A:B,2,FALSE)),"Suspense")))</f>
        <v>Credit Card (CIBC Visa)</v>
      </c>
      <c r="I152" s="17">
        <f t="shared" si="10"/>
        <v>1499.22</v>
      </c>
      <c r="J152" s="12" t="str">
        <f t="shared" si="11"/>
        <v>Credit Card (CIBC Visa)</v>
      </c>
    </row>
    <row r="153" spans="1:10" ht="16">
      <c r="A153" s="13" t="s">
        <v>170</v>
      </c>
      <c r="B153" s="12" t="s">
        <v>78</v>
      </c>
      <c r="C153" s="12" t="s">
        <v>103</v>
      </c>
      <c r="D153" s="12" t="s">
        <v>506</v>
      </c>
      <c r="E153" s="12">
        <v>22.38</v>
      </c>
      <c r="F153" s="14" t="str">
        <f t="shared" si="8"/>
        <v>2025-01-07ExpenseRona21010 Credit Card (CIBC Visa)22.38</v>
      </c>
      <c r="G153" s="15">
        <f t="shared" si="9"/>
        <v>45664</v>
      </c>
      <c r="H153" s="16" t="str">
        <f>IF((IFERROR((VLOOKUP(D153,'Automation (QBO)'!A:B,2,FALSE)),"0"))=0,"Suspense",(IFERROR((VLOOKUP(D153,'Automation (QBO)'!A:B,2,FALSE)),"Suspense")))</f>
        <v>Credit Card (CIBC Visa)</v>
      </c>
      <c r="I153" s="17">
        <f t="shared" si="10"/>
        <v>22.38</v>
      </c>
      <c r="J153" s="12" t="str">
        <f t="shared" si="11"/>
        <v>Credit Card (CIBC Visa)</v>
      </c>
    </row>
    <row r="154" spans="1:10" ht="16">
      <c r="A154" s="13" t="s">
        <v>170</v>
      </c>
      <c r="B154" s="12" t="s">
        <v>78</v>
      </c>
      <c r="C154" s="12" t="s">
        <v>141</v>
      </c>
      <c r="D154" s="12" t="s">
        <v>506</v>
      </c>
      <c r="E154" s="12">
        <v>5</v>
      </c>
      <c r="F154" s="14" t="str">
        <f t="shared" si="8"/>
        <v>2025-01-07ExpenseDSPC Parking Vancouver21010 Credit Card (CIBC Visa)5</v>
      </c>
      <c r="G154" s="15">
        <f t="shared" si="9"/>
        <v>45664</v>
      </c>
      <c r="H154" s="16" t="str">
        <f>IF((IFERROR((VLOOKUP(D154,'Automation (QBO)'!A:B,2,FALSE)),"0"))=0,"Suspense",(IFERROR((VLOOKUP(D154,'Automation (QBO)'!A:B,2,FALSE)),"Suspense")))</f>
        <v>Credit Card (CIBC Visa)</v>
      </c>
      <c r="I154" s="17">
        <f t="shared" si="10"/>
        <v>5</v>
      </c>
      <c r="J154" s="12" t="str">
        <f t="shared" si="11"/>
        <v>Credit Card (CIBC Visa)</v>
      </c>
    </row>
    <row r="155" spans="1:10" ht="16">
      <c r="A155" s="13" t="s">
        <v>170</v>
      </c>
      <c r="B155" s="12" t="s">
        <v>78</v>
      </c>
      <c r="C155" s="12" t="s">
        <v>141</v>
      </c>
      <c r="D155" s="12" t="s">
        <v>506</v>
      </c>
      <c r="E155" s="12">
        <v>5</v>
      </c>
      <c r="F155" s="14" t="str">
        <f t="shared" si="8"/>
        <v>2025-01-07ExpenseDSPC Parking Vancouver21010 Credit Card (CIBC Visa)5</v>
      </c>
      <c r="G155" s="15">
        <f t="shared" si="9"/>
        <v>45664</v>
      </c>
      <c r="H155" s="16" t="str">
        <f>IF((IFERROR((VLOOKUP(D155,'Automation (QBO)'!A:B,2,FALSE)),"0"))=0,"Suspense",(IFERROR((VLOOKUP(D155,'Automation (QBO)'!A:B,2,FALSE)),"Suspense")))</f>
        <v>Credit Card (CIBC Visa)</v>
      </c>
      <c r="I155" s="17">
        <f t="shared" si="10"/>
        <v>5</v>
      </c>
      <c r="J155" s="12" t="str">
        <f t="shared" si="11"/>
        <v>Credit Card (CIBC Visa)</v>
      </c>
    </row>
    <row r="156" spans="1:10" ht="16">
      <c r="A156" s="13" t="s">
        <v>669</v>
      </c>
      <c r="B156" s="12" t="s">
        <v>78</v>
      </c>
      <c r="C156" s="12" t="s">
        <v>665</v>
      </c>
      <c r="D156" s="12" t="s">
        <v>201</v>
      </c>
      <c r="E156" s="12">
        <v>-5000</v>
      </c>
      <c r="F156" s="14" t="str">
        <f t="shared" si="8"/>
        <v>2025-01-08ExpenseMFPE Engineering11005 Chequing (CIBC)-5000</v>
      </c>
      <c r="G156" s="15">
        <f t="shared" si="9"/>
        <v>45665</v>
      </c>
      <c r="H156" s="16" t="str">
        <f>IF((IFERROR((VLOOKUP(D156,'Automation (QBO)'!A:B,2,FALSE)),"0"))=0,"Suspense",(IFERROR((VLOOKUP(D156,'Automation (QBO)'!A:B,2,FALSE)),"Suspense")))</f>
        <v>Chequing (CIBC)</v>
      </c>
      <c r="I156" s="17">
        <f t="shared" si="10"/>
        <v>-5000</v>
      </c>
      <c r="J156" s="12" t="str">
        <f t="shared" si="11"/>
        <v>Chequing (CIBC)</v>
      </c>
    </row>
    <row r="157" spans="1:10" ht="16">
      <c r="A157" s="13" t="s">
        <v>669</v>
      </c>
      <c r="B157" s="12" t="s">
        <v>124</v>
      </c>
      <c r="D157" s="12" t="s">
        <v>201</v>
      </c>
      <c r="E157" s="12">
        <v>4500</v>
      </c>
      <c r="F157" s="14" t="str">
        <f t="shared" si="8"/>
        <v>2025-01-08Deposit11005 Chequing (CIBC)4500</v>
      </c>
      <c r="G157" s="15">
        <f t="shared" si="9"/>
        <v>45665</v>
      </c>
      <c r="H157" s="16" t="str">
        <f>IF((IFERROR((VLOOKUP(D157,'Automation (QBO)'!A:B,2,FALSE)),"0"))=0,"Suspense",(IFERROR((VLOOKUP(D157,'Automation (QBO)'!A:B,2,FALSE)),"Suspense")))</f>
        <v>Chequing (CIBC)</v>
      </c>
      <c r="I157" s="17">
        <f t="shared" si="10"/>
        <v>4500</v>
      </c>
      <c r="J157" s="12" t="str">
        <f t="shared" si="11"/>
        <v>Chequing (CIBC)</v>
      </c>
    </row>
    <row r="158" spans="1:10" ht="16">
      <c r="A158" s="13" t="s">
        <v>669</v>
      </c>
      <c r="B158" s="12" t="s">
        <v>78</v>
      </c>
      <c r="C158" s="12" t="s">
        <v>665</v>
      </c>
      <c r="D158" s="12" t="s">
        <v>655</v>
      </c>
      <c r="E158" s="12">
        <v>5000</v>
      </c>
      <c r="F158" s="14" t="str">
        <f t="shared" si="8"/>
        <v>2025-01-08ExpenseMFPE Engineering51320 Project Expense - Subcontractors5000</v>
      </c>
      <c r="G158" s="15">
        <f t="shared" si="9"/>
        <v>45665</v>
      </c>
      <c r="H158" s="16" t="str">
        <f>IF((IFERROR((VLOOKUP(D158,'Automation (QBO)'!A:B,2,FALSE)),"0"))=0,"Suspense",(IFERROR((VLOOKUP(D158,'Automation (QBO)'!A:B,2,FALSE)),"Suspense")))</f>
        <v>Project Expense - Subcontractors</v>
      </c>
      <c r="I158" s="17">
        <f t="shared" si="10"/>
        <v>5000</v>
      </c>
      <c r="J158" s="12" t="str">
        <f t="shared" si="11"/>
        <v>Project Expense - Subcontractors</v>
      </c>
    </row>
    <row r="159" spans="1:10" ht="16">
      <c r="A159" s="13" t="s">
        <v>669</v>
      </c>
      <c r="B159" s="12" t="s">
        <v>78</v>
      </c>
      <c r="C159" s="12" t="s">
        <v>665</v>
      </c>
      <c r="D159" s="12" t="s">
        <v>199</v>
      </c>
      <c r="E159" s="12">
        <v>0</v>
      </c>
      <c r="F159" s="14" t="str">
        <f t="shared" si="8"/>
        <v>2025-01-08ExpenseMFPE Engineering21020 GST/HST Payable0</v>
      </c>
      <c r="G159" s="15">
        <f t="shared" si="9"/>
        <v>45665</v>
      </c>
      <c r="H159" s="16" t="str">
        <f>IF((IFERROR((VLOOKUP(D159,'Automation (QBO)'!A:B,2,FALSE)),"0"))=0,"Suspense",(IFERROR((VLOOKUP(D159,'Automation (QBO)'!A:B,2,FALSE)),"Suspense")))</f>
        <v>GST/HST Payable</v>
      </c>
      <c r="I159" s="17">
        <f t="shared" si="10"/>
        <v>0</v>
      </c>
      <c r="J159" s="12" t="str">
        <f t="shared" si="11"/>
        <v>GST/HST Payable</v>
      </c>
    </row>
    <row r="160" spans="1:10" ht="16">
      <c r="A160" s="13" t="s">
        <v>669</v>
      </c>
      <c r="B160" s="12" t="s">
        <v>124</v>
      </c>
      <c r="D160" s="12" t="s">
        <v>295</v>
      </c>
      <c r="E160" s="12">
        <v>-4500</v>
      </c>
      <c r="F160" s="14" t="str">
        <f t="shared" si="8"/>
        <v>2025-01-08Deposit11015 Undeposited Funds-4500</v>
      </c>
      <c r="G160" s="15">
        <f t="shared" si="9"/>
        <v>45665</v>
      </c>
      <c r="H160" s="16" t="str">
        <f>IF((IFERROR((VLOOKUP(D160,'Automation (QBO)'!A:B,2,FALSE)),"0"))=0,"Suspense",(IFERROR((VLOOKUP(D160,'Automation (QBO)'!A:B,2,FALSE)),"Suspense")))</f>
        <v>Undeposited Funds</v>
      </c>
      <c r="I160" s="17">
        <f t="shared" si="10"/>
        <v>-4500</v>
      </c>
      <c r="J160" s="12" t="str">
        <f t="shared" si="11"/>
        <v>Undeposited Funds</v>
      </c>
    </row>
    <row r="161" spans="1:10" ht="16">
      <c r="A161" s="13" t="s">
        <v>669</v>
      </c>
      <c r="B161" s="12" t="s">
        <v>78</v>
      </c>
      <c r="C161" s="12" t="s">
        <v>108</v>
      </c>
      <c r="D161" s="12" t="s">
        <v>670</v>
      </c>
      <c r="E161" s="12">
        <v>100</v>
      </c>
      <c r="F161" s="14" t="str">
        <f t="shared" si="8"/>
        <v>2025-01-08ExpenseChevron51205 COGS - Fuel100</v>
      </c>
      <c r="G161" s="15">
        <f t="shared" si="9"/>
        <v>45665</v>
      </c>
      <c r="H161" s="16" t="str">
        <f>IF((IFERROR((VLOOKUP(D161,'Automation (QBO)'!A:B,2,FALSE)),"0"))=0,"Suspense",(IFERROR((VLOOKUP(D161,'Automation (QBO)'!A:B,2,FALSE)),"Suspense")))</f>
        <v>Fuel</v>
      </c>
      <c r="I161" s="17">
        <f t="shared" si="10"/>
        <v>100</v>
      </c>
      <c r="J161" s="12" t="str">
        <f t="shared" si="11"/>
        <v>Fuel</v>
      </c>
    </row>
    <row r="162" spans="1:10" ht="16">
      <c r="A162" s="13" t="s">
        <v>669</v>
      </c>
      <c r="B162" s="12" t="s">
        <v>78</v>
      </c>
      <c r="C162" s="12" t="s">
        <v>108</v>
      </c>
      <c r="D162" s="12" t="s">
        <v>199</v>
      </c>
      <c r="E162" s="12">
        <v>0</v>
      </c>
      <c r="F162" s="14" t="str">
        <f t="shared" si="8"/>
        <v>2025-01-08ExpenseChevron21020 GST/HST Payable0</v>
      </c>
      <c r="G162" s="15">
        <f t="shared" si="9"/>
        <v>45665</v>
      </c>
      <c r="H162" s="16" t="str">
        <f>IF((IFERROR((VLOOKUP(D162,'Automation (QBO)'!A:B,2,FALSE)),"0"))=0,"Suspense",(IFERROR((VLOOKUP(D162,'Automation (QBO)'!A:B,2,FALSE)),"Suspense")))</f>
        <v>GST/HST Payable</v>
      </c>
      <c r="I162" s="17">
        <f t="shared" si="10"/>
        <v>0</v>
      </c>
      <c r="J162" s="12" t="str">
        <f t="shared" si="11"/>
        <v>GST/HST Payable</v>
      </c>
    </row>
    <row r="163" spans="1:10" ht="16">
      <c r="A163" s="13" t="s">
        <v>669</v>
      </c>
      <c r="B163" s="12" t="s">
        <v>78</v>
      </c>
      <c r="C163" s="12" t="s">
        <v>108</v>
      </c>
      <c r="D163" s="12" t="s">
        <v>506</v>
      </c>
      <c r="E163" s="12">
        <v>100</v>
      </c>
      <c r="F163" s="14" t="str">
        <f t="shared" si="8"/>
        <v>2025-01-08ExpenseChevron21010 Credit Card (CIBC Visa)100</v>
      </c>
      <c r="G163" s="15">
        <f t="shared" si="9"/>
        <v>45665</v>
      </c>
      <c r="H163" s="16" t="str">
        <f>IF((IFERROR((VLOOKUP(D163,'Automation (QBO)'!A:B,2,FALSE)),"0"))=0,"Suspense",(IFERROR((VLOOKUP(D163,'Automation (QBO)'!A:B,2,FALSE)),"Suspense")))</f>
        <v>Credit Card (CIBC Visa)</v>
      </c>
      <c r="I163" s="17">
        <f t="shared" si="10"/>
        <v>100</v>
      </c>
      <c r="J163" s="12" t="str">
        <f t="shared" si="11"/>
        <v>Credit Card (CIBC Visa)</v>
      </c>
    </row>
    <row r="164" spans="1:10" ht="16">
      <c r="A164" s="13" t="s">
        <v>671</v>
      </c>
      <c r="B164" s="12" t="s">
        <v>78</v>
      </c>
      <c r="C164" s="12" t="s">
        <v>94</v>
      </c>
      <c r="D164" s="12" t="s">
        <v>661</v>
      </c>
      <c r="E164" s="12">
        <v>139.43</v>
      </c>
      <c r="F164" s="14" t="str">
        <f t="shared" si="8"/>
        <v>2025-01-09ExpenseDicks Lumber51335 Project Expense - Materials139.43</v>
      </c>
      <c r="G164" s="15">
        <f t="shared" si="9"/>
        <v>45666</v>
      </c>
      <c r="H164" s="16" t="str">
        <f>IF((IFERROR((VLOOKUP(D164,'Automation (QBO)'!A:B,2,FALSE)),"0"))=0,"Suspense",(IFERROR((VLOOKUP(D164,'Automation (QBO)'!A:B,2,FALSE)),"Suspense")))</f>
        <v>Project Expense - Materials</v>
      </c>
      <c r="I164" s="17">
        <f t="shared" si="10"/>
        <v>139.43</v>
      </c>
      <c r="J164" s="12" t="str">
        <f t="shared" si="11"/>
        <v>Project Expense - Materials</v>
      </c>
    </row>
    <row r="165" spans="1:10" ht="16">
      <c r="A165" s="13" t="s">
        <v>671</v>
      </c>
      <c r="B165" s="12" t="s">
        <v>78</v>
      </c>
      <c r="C165" s="12" t="s">
        <v>94</v>
      </c>
      <c r="D165" s="12" t="s">
        <v>199</v>
      </c>
      <c r="E165" s="12">
        <v>-6.6</v>
      </c>
      <c r="F165" s="14" t="str">
        <f t="shared" si="8"/>
        <v>2025-01-09ExpenseDicks Lumber21020 GST/HST Payable-6.6</v>
      </c>
      <c r="G165" s="15">
        <f t="shared" si="9"/>
        <v>45666</v>
      </c>
      <c r="H165" s="16" t="str">
        <f>IF((IFERROR((VLOOKUP(D165,'Automation (QBO)'!A:B,2,FALSE)),"0"))=0,"Suspense",(IFERROR((VLOOKUP(D165,'Automation (QBO)'!A:B,2,FALSE)),"Suspense")))</f>
        <v>GST/HST Payable</v>
      </c>
      <c r="I165" s="17">
        <f t="shared" si="10"/>
        <v>-6.6</v>
      </c>
      <c r="J165" s="12" t="str">
        <f t="shared" si="11"/>
        <v>GST/HST Payable</v>
      </c>
    </row>
    <row r="166" spans="1:10" ht="16">
      <c r="A166" s="13" t="s">
        <v>671</v>
      </c>
      <c r="B166" s="12" t="s">
        <v>98</v>
      </c>
      <c r="C166" s="12" t="s">
        <v>103</v>
      </c>
      <c r="D166" s="12" t="s">
        <v>661</v>
      </c>
      <c r="E166" s="12">
        <v>-21.33</v>
      </c>
      <c r="F166" s="14" t="str">
        <f t="shared" si="8"/>
        <v>2025-01-09Credit Card CreditRona51335 Project Expense - Materials-21.33</v>
      </c>
      <c r="G166" s="15">
        <f t="shared" si="9"/>
        <v>45666</v>
      </c>
      <c r="H166" s="16" t="str">
        <f>IF((IFERROR((VLOOKUP(D166,'Automation (QBO)'!A:B,2,FALSE)),"0"))=0,"Suspense",(IFERROR((VLOOKUP(D166,'Automation (QBO)'!A:B,2,FALSE)),"Suspense")))</f>
        <v>Project Expense - Materials</v>
      </c>
      <c r="I166" s="17">
        <f t="shared" si="10"/>
        <v>-21.33</v>
      </c>
      <c r="J166" s="12" t="str">
        <f t="shared" si="11"/>
        <v>Project Expense - Materials</v>
      </c>
    </row>
    <row r="167" spans="1:10" ht="16">
      <c r="A167" s="13" t="s">
        <v>671</v>
      </c>
      <c r="B167" s="12" t="s">
        <v>98</v>
      </c>
      <c r="C167" s="12" t="s">
        <v>103</v>
      </c>
      <c r="D167" s="12" t="s">
        <v>199</v>
      </c>
      <c r="E167" s="12">
        <v>1.07</v>
      </c>
      <c r="F167" s="14" t="str">
        <f t="shared" si="8"/>
        <v>2025-01-09Credit Card CreditRona21020 GST/HST Payable1.07</v>
      </c>
      <c r="G167" s="15">
        <f t="shared" si="9"/>
        <v>45666</v>
      </c>
      <c r="H167" s="16" t="str">
        <f>IF((IFERROR((VLOOKUP(D167,'Automation (QBO)'!A:B,2,FALSE)),"0"))=0,"Suspense",(IFERROR((VLOOKUP(D167,'Automation (QBO)'!A:B,2,FALSE)),"Suspense")))</f>
        <v>GST/HST Payable</v>
      </c>
      <c r="I167" s="17">
        <f t="shared" si="10"/>
        <v>1.07</v>
      </c>
      <c r="J167" s="12" t="str">
        <f t="shared" si="11"/>
        <v>GST/HST Payable</v>
      </c>
    </row>
    <row r="168" spans="1:10" ht="16">
      <c r="A168" s="13" t="s">
        <v>671</v>
      </c>
      <c r="B168" s="12" t="s">
        <v>78</v>
      </c>
      <c r="C168" s="12" t="s">
        <v>103</v>
      </c>
      <c r="D168" s="12" t="s">
        <v>661</v>
      </c>
      <c r="E168" s="12">
        <v>326.33</v>
      </c>
      <c r="F168" s="14" t="str">
        <f t="shared" si="8"/>
        <v>2025-01-09ExpenseRona51335 Project Expense - Materials326.33</v>
      </c>
      <c r="G168" s="15">
        <f t="shared" si="9"/>
        <v>45666</v>
      </c>
      <c r="H168" s="16" t="str">
        <f>IF((IFERROR((VLOOKUP(D168,'Automation (QBO)'!A:B,2,FALSE)),"0"))=0,"Suspense",(IFERROR((VLOOKUP(D168,'Automation (QBO)'!A:B,2,FALSE)),"Suspense")))</f>
        <v>Project Expense - Materials</v>
      </c>
      <c r="I168" s="17">
        <f t="shared" si="10"/>
        <v>326.33</v>
      </c>
      <c r="J168" s="12" t="str">
        <f t="shared" si="11"/>
        <v>Project Expense - Materials</v>
      </c>
    </row>
    <row r="169" spans="1:10" ht="16">
      <c r="A169" s="13" t="s">
        <v>671</v>
      </c>
      <c r="B169" s="12" t="s">
        <v>78</v>
      </c>
      <c r="C169" s="12" t="s">
        <v>103</v>
      </c>
      <c r="D169" s="12" t="s">
        <v>199</v>
      </c>
      <c r="E169" s="12">
        <v>-15.25</v>
      </c>
      <c r="F169" s="14" t="str">
        <f t="shared" si="8"/>
        <v>2025-01-09ExpenseRona21020 GST/HST Payable-15.25</v>
      </c>
      <c r="G169" s="15">
        <f t="shared" si="9"/>
        <v>45666</v>
      </c>
      <c r="H169" s="16" t="str">
        <f>IF((IFERROR((VLOOKUP(D169,'Automation (QBO)'!A:B,2,FALSE)),"0"))=0,"Suspense",(IFERROR((VLOOKUP(D169,'Automation (QBO)'!A:B,2,FALSE)),"Suspense")))</f>
        <v>GST/HST Payable</v>
      </c>
      <c r="I169" s="17">
        <f t="shared" si="10"/>
        <v>-15.25</v>
      </c>
      <c r="J169" s="12" t="str">
        <f t="shared" si="11"/>
        <v>GST/HST Payable</v>
      </c>
    </row>
    <row r="170" spans="1:10" ht="16">
      <c r="A170" s="13" t="s">
        <v>671</v>
      </c>
      <c r="B170" s="12" t="s">
        <v>78</v>
      </c>
      <c r="C170" s="12" t="s">
        <v>108</v>
      </c>
      <c r="D170" s="12" t="s">
        <v>670</v>
      </c>
      <c r="E170" s="12">
        <v>190.5</v>
      </c>
      <c r="F170" s="14" t="str">
        <f t="shared" si="8"/>
        <v>2025-01-09ExpenseChevron51205 COGS - Fuel190.5</v>
      </c>
      <c r="G170" s="15">
        <f t="shared" si="9"/>
        <v>45666</v>
      </c>
      <c r="H170" s="16" t="str">
        <f>IF((IFERROR((VLOOKUP(D170,'Automation (QBO)'!A:B,2,FALSE)),"0"))=0,"Suspense",(IFERROR((VLOOKUP(D170,'Automation (QBO)'!A:B,2,FALSE)),"Suspense")))</f>
        <v>Fuel</v>
      </c>
      <c r="I170" s="17">
        <f t="shared" si="10"/>
        <v>190.5</v>
      </c>
      <c r="J170" s="12" t="str">
        <f t="shared" si="11"/>
        <v>Fuel</v>
      </c>
    </row>
    <row r="171" spans="1:10" ht="16">
      <c r="A171" s="13" t="s">
        <v>671</v>
      </c>
      <c r="B171" s="12" t="s">
        <v>78</v>
      </c>
      <c r="C171" s="12" t="s">
        <v>108</v>
      </c>
      <c r="D171" s="12" t="s">
        <v>199</v>
      </c>
      <c r="E171" s="12">
        <v>-9.5299999999999994</v>
      </c>
      <c r="F171" s="14" t="str">
        <f t="shared" si="8"/>
        <v>2025-01-09ExpenseChevron21020 GST/HST Payable-9.53</v>
      </c>
      <c r="G171" s="15">
        <f t="shared" si="9"/>
        <v>45666</v>
      </c>
      <c r="H171" s="16" t="str">
        <f>IF((IFERROR((VLOOKUP(D171,'Automation (QBO)'!A:B,2,FALSE)),"0"))=0,"Suspense",(IFERROR((VLOOKUP(D171,'Automation (QBO)'!A:B,2,FALSE)),"Suspense")))</f>
        <v>GST/HST Payable</v>
      </c>
      <c r="I171" s="17">
        <f t="shared" si="10"/>
        <v>-9.5299999999999994</v>
      </c>
      <c r="J171" s="12" t="str">
        <f t="shared" si="11"/>
        <v>GST/HST Payable</v>
      </c>
    </row>
    <row r="172" spans="1:10" ht="16">
      <c r="A172" s="13" t="s">
        <v>671</v>
      </c>
      <c r="B172" s="12" t="s">
        <v>78</v>
      </c>
      <c r="C172" s="12" t="s">
        <v>110</v>
      </c>
      <c r="D172" s="12" t="s">
        <v>661</v>
      </c>
      <c r="E172" s="12">
        <v>62.29</v>
      </c>
      <c r="F172" s="14" t="str">
        <f t="shared" si="8"/>
        <v>2025-01-09ExpenseHilti (Canada) Corporation51335 Project Expense - Materials62.29</v>
      </c>
      <c r="G172" s="15">
        <f t="shared" si="9"/>
        <v>45666</v>
      </c>
      <c r="H172" s="16" t="str">
        <f>IF((IFERROR((VLOOKUP(D172,'Automation (QBO)'!A:B,2,FALSE)),"0"))=0,"Suspense",(IFERROR((VLOOKUP(D172,'Automation (QBO)'!A:B,2,FALSE)),"Suspense")))</f>
        <v>Project Expense - Materials</v>
      </c>
      <c r="I172" s="17">
        <f t="shared" si="10"/>
        <v>62.29</v>
      </c>
      <c r="J172" s="12" t="str">
        <f t="shared" si="11"/>
        <v>Project Expense - Materials</v>
      </c>
    </row>
    <row r="173" spans="1:10" ht="16">
      <c r="A173" s="13" t="s">
        <v>671</v>
      </c>
      <c r="B173" s="12" t="s">
        <v>78</v>
      </c>
      <c r="C173" s="12" t="s">
        <v>110</v>
      </c>
      <c r="D173" s="12" t="s">
        <v>199</v>
      </c>
      <c r="E173" s="12">
        <v>-3.11</v>
      </c>
      <c r="F173" s="14" t="str">
        <f t="shared" si="8"/>
        <v>2025-01-09ExpenseHilti (Canada) Corporation21020 GST/HST Payable-3.11</v>
      </c>
      <c r="G173" s="15">
        <f t="shared" si="9"/>
        <v>45666</v>
      </c>
      <c r="H173" s="16" t="str">
        <f>IF((IFERROR((VLOOKUP(D173,'Automation (QBO)'!A:B,2,FALSE)),"0"))=0,"Suspense",(IFERROR((VLOOKUP(D173,'Automation (QBO)'!A:B,2,FALSE)),"Suspense")))</f>
        <v>GST/HST Payable</v>
      </c>
      <c r="I173" s="17">
        <f t="shared" si="10"/>
        <v>-3.11</v>
      </c>
      <c r="J173" s="12" t="str">
        <f t="shared" si="11"/>
        <v>GST/HST Payable</v>
      </c>
    </row>
    <row r="174" spans="1:10" ht="16">
      <c r="A174" s="13" t="s">
        <v>671</v>
      </c>
      <c r="B174" s="12" t="s">
        <v>78</v>
      </c>
      <c r="C174" s="12" t="s">
        <v>151</v>
      </c>
      <c r="D174" s="12" t="s">
        <v>664</v>
      </c>
      <c r="E174" s="12">
        <v>39</v>
      </c>
      <c r="F174" s="14" t="str">
        <f t="shared" si="8"/>
        <v>2025-01-09ExpenseNorth Shore Recycling and Waste Centre51315 Project Expense - Other39</v>
      </c>
      <c r="G174" s="15">
        <f t="shared" si="9"/>
        <v>45666</v>
      </c>
      <c r="H174" s="16" t="str">
        <f>IF((IFERROR((VLOOKUP(D174,'Automation (QBO)'!A:B,2,FALSE)),"0"))=0,"Suspense",(IFERROR((VLOOKUP(D174,'Automation (QBO)'!A:B,2,FALSE)),"Suspense")))</f>
        <v>Project Expense - Other</v>
      </c>
      <c r="I174" s="17">
        <f t="shared" si="10"/>
        <v>39</v>
      </c>
      <c r="J174" s="12" t="str">
        <f t="shared" si="11"/>
        <v>Project Expense - Other</v>
      </c>
    </row>
    <row r="175" spans="1:10" ht="16">
      <c r="A175" s="13" t="s">
        <v>671</v>
      </c>
      <c r="B175" s="12" t="s">
        <v>78</v>
      </c>
      <c r="C175" s="12" t="s">
        <v>151</v>
      </c>
      <c r="D175" s="12" t="s">
        <v>199</v>
      </c>
      <c r="E175" s="12">
        <v>0</v>
      </c>
      <c r="F175" s="14" t="str">
        <f t="shared" si="8"/>
        <v>2025-01-09ExpenseNorth Shore Recycling and Waste Centre21020 GST/HST Payable0</v>
      </c>
      <c r="G175" s="15">
        <f t="shared" si="9"/>
        <v>45666</v>
      </c>
      <c r="H175" s="16" t="str">
        <f>IF((IFERROR((VLOOKUP(D175,'Automation (QBO)'!A:B,2,FALSE)),"0"))=0,"Suspense",(IFERROR((VLOOKUP(D175,'Automation (QBO)'!A:B,2,FALSE)),"Suspense")))</f>
        <v>GST/HST Payable</v>
      </c>
      <c r="I175" s="17">
        <f t="shared" si="10"/>
        <v>0</v>
      </c>
      <c r="J175" s="12" t="str">
        <f t="shared" si="11"/>
        <v>GST/HST Payable</v>
      </c>
    </row>
    <row r="176" spans="1:10" ht="16">
      <c r="A176" s="13" t="s">
        <v>671</v>
      </c>
      <c r="B176" s="12" t="s">
        <v>78</v>
      </c>
      <c r="C176" s="12" t="s">
        <v>108</v>
      </c>
      <c r="D176" s="12" t="s">
        <v>670</v>
      </c>
      <c r="E176" s="12">
        <v>124.64</v>
      </c>
      <c r="F176" s="14" t="str">
        <f t="shared" si="8"/>
        <v>2025-01-09ExpenseChevron51205 COGS - Fuel124.64</v>
      </c>
      <c r="G176" s="15">
        <f t="shared" si="9"/>
        <v>45666</v>
      </c>
      <c r="H176" s="16" t="str">
        <f>IF((IFERROR((VLOOKUP(D176,'Automation (QBO)'!A:B,2,FALSE)),"0"))=0,"Suspense",(IFERROR((VLOOKUP(D176,'Automation (QBO)'!A:B,2,FALSE)),"Suspense")))</f>
        <v>Fuel</v>
      </c>
      <c r="I176" s="17">
        <f t="shared" si="10"/>
        <v>124.64</v>
      </c>
      <c r="J176" s="12" t="str">
        <f t="shared" si="11"/>
        <v>Fuel</v>
      </c>
    </row>
    <row r="177" spans="1:10" ht="16">
      <c r="A177" s="13" t="s">
        <v>671</v>
      </c>
      <c r="B177" s="12" t="s">
        <v>78</v>
      </c>
      <c r="C177" s="12" t="s">
        <v>108</v>
      </c>
      <c r="D177" s="12" t="s">
        <v>199</v>
      </c>
      <c r="E177" s="12">
        <v>-6.23</v>
      </c>
      <c r="F177" s="14" t="str">
        <f t="shared" si="8"/>
        <v>2025-01-09ExpenseChevron21020 GST/HST Payable-6.23</v>
      </c>
      <c r="G177" s="15">
        <f t="shared" si="9"/>
        <v>45666</v>
      </c>
      <c r="H177" s="16" t="str">
        <f>IF((IFERROR((VLOOKUP(D177,'Automation (QBO)'!A:B,2,FALSE)),"0"))=0,"Suspense",(IFERROR((VLOOKUP(D177,'Automation (QBO)'!A:B,2,FALSE)),"Suspense")))</f>
        <v>GST/HST Payable</v>
      </c>
      <c r="I177" s="17">
        <f t="shared" si="10"/>
        <v>-6.23</v>
      </c>
      <c r="J177" s="12" t="str">
        <f t="shared" si="11"/>
        <v>GST/HST Payable</v>
      </c>
    </row>
    <row r="178" spans="1:10" ht="16">
      <c r="A178" s="13" t="s">
        <v>671</v>
      </c>
      <c r="B178" s="12" t="s">
        <v>78</v>
      </c>
      <c r="C178" s="12" t="s">
        <v>94</v>
      </c>
      <c r="D178" s="12" t="s">
        <v>661</v>
      </c>
      <c r="E178" s="12">
        <v>223.26</v>
      </c>
      <c r="F178" s="14" t="str">
        <f t="shared" si="8"/>
        <v>2025-01-09ExpenseDicks Lumber51335 Project Expense - Materials223.26</v>
      </c>
      <c r="G178" s="15">
        <f t="shared" si="9"/>
        <v>45666</v>
      </c>
      <c r="H178" s="16" t="str">
        <f>IF((IFERROR((VLOOKUP(D178,'Automation (QBO)'!A:B,2,FALSE)),"0"))=0,"Suspense",(IFERROR((VLOOKUP(D178,'Automation (QBO)'!A:B,2,FALSE)),"Suspense")))</f>
        <v>Project Expense - Materials</v>
      </c>
      <c r="I178" s="17">
        <f t="shared" si="10"/>
        <v>223.26</v>
      </c>
      <c r="J178" s="12" t="str">
        <f t="shared" si="11"/>
        <v>Project Expense - Materials</v>
      </c>
    </row>
    <row r="179" spans="1:10" ht="16">
      <c r="A179" s="13" t="s">
        <v>671</v>
      </c>
      <c r="B179" s="12" t="s">
        <v>78</v>
      </c>
      <c r="C179" s="12" t="s">
        <v>94</v>
      </c>
      <c r="D179" s="12" t="s">
        <v>199</v>
      </c>
      <c r="E179" s="12">
        <v>-10.43</v>
      </c>
      <c r="F179" s="14" t="str">
        <f t="shared" si="8"/>
        <v>2025-01-09ExpenseDicks Lumber21020 GST/HST Payable-10.43</v>
      </c>
      <c r="G179" s="15">
        <f t="shared" si="9"/>
        <v>45666</v>
      </c>
      <c r="H179" s="16" t="str">
        <f>IF((IFERROR((VLOOKUP(D179,'Automation (QBO)'!A:B,2,FALSE)),"0"))=0,"Suspense",(IFERROR((VLOOKUP(D179,'Automation (QBO)'!A:B,2,FALSE)),"Suspense")))</f>
        <v>GST/HST Payable</v>
      </c>
      <c r="I179" s="17">
        <f t="shared" si="10"/>
        <v>-10.43</v>
      </c>
      <c r="J179" s="12" t="str">
        <f t="shared" si="11"/>
        <v>GST/HST Payable</v>
      </c>
    </row>
    <row r="180" spans="1:10" ht="16">
      <c r="A180" s="13" t="s">
        <v>671</v>
      </c>
      <c r="B180" s="12" t="s">
        <v>78</v>
      </c>
      <c r="C180" s="12" t="s">
        <v>103</v>
      </c>
      <c r="D180" s="12" t="s">
        <v>506</v>
      </c>
      <c r="E180" s="12">
        <v>341.58</v>
      </c>
      <c r="F180" s="14" t="str">
        <f t="shared" si="8"/>
        <v>2025-01-09ExpenseRona21010 Credit Card (CIBC Visa)341.58</v>
      </c>
      <c r="G180" s="15">
        <f t="shared" si="9"/>
        <v>45666</v>
      </c>
      <c r="H180" s="16" t="str">
        <f>IF((IFERROR((VLOOKUP(D180,'Automation (QBO)'!A:B,2,FALSE)),"0"))=0,"Suspense",(IFERROR((VLOOKUP(D180,'Automation (QBO)'!A:B,2,FALSE)),"Suspense")))</f>
        <v>Credit Card (CIBC Visa)</v>
      </c>
      <c r="I180" s="17">
        <f t="shared" si="10"/>
        <v>341.58</v>
      </c>
      <c r="J180" s="12" t="str">
        <f t="shared" si="11"/>
        <v>Credit Card (CIBC Visa)</v>
      </c>
    </row>
    <row r="181" spans="1:10" ht="16">
      <c r="A181" s="13" t="s">
        <v>671</v>
      </c>
      <c r="B181" s="12" t="s">
        <v>98</v>
      </c>
      <c r="C181" s="12" t="s">
        <v>103</v>
      </c>
      <c r="D181" s="12" t="s">
        <v>506</v>
      </c>
      <c r="E181" s="12">
        <v>-22.4</v>
      </c>
      <c r="F181" s="14" t="str">
        <f t="shared" si="8"/>
        <v>2025-01-09Credit Card CreditRona21010 Credit Card (CIBC Visa)-22.4</v>
      </c>
      <c r="G181" s="15">
        <f t="shared" si="9"/>
        <v>45666</v>
      </c>
      <c r="H181" s="16" t="str">
        <f>IF((IFERROR((VLOOKUP(D181,'Automation (QBO)'!A:B,2,FALSE)),"0"))=0,"Suspense",(IFERROR((VLOOKUP(D181,'Automation (QBO)'!A:B,2,FALSE)),"Suspense")))</f>
        <v>Credit Card (CIBC Visa)</v>
      </c>
      <c r="I181" s="17">
        <f t="shared" si="10"/>
        <v>-22.4</v>
      </c>
      <c r="J181" s="12" t="str">
        <f t="shared" si="11"/>
        <v>Credit Card (CIBC Visa)</v>
      </c>
    </row>
    <row r="182" spans="1:10" ht="16">
      <c r="A182" s="13" t="s">
        <v>671</v>
      </c>
      <c r="B182" s="12" t="s">
        <v>78</v>
      </c>
      <c r="C182" s="12" t="s">
        <v>94</v>
      </c>
      <c r="D182" s="12" t="s">
        <v>506</v>
      </c>
      <c r="E182" s="12">
        <v>233.69</v>
      </c>
      <c r="F182" s="14" t="str">
        <f t="shared" si="8"/>
        <v>2025-01-09ExpenseDicks Lumber21010 Credit Card (CIBC Visa)233.69</v>
      </c>
      <c r="G182" s="15">
        <f t="shared" si="9"/>
        <v>45666</v>
      </c>
      <c r="H182" s="16" t="str">
        <f>IF((IFERROR((VLOOKUP(D182,'Automation (QBO)'!A:B,2,FALSE)),"0"))=0,"Suspense",(IFERROR((VLOOKUP(D182,'Automation (QBO)'!A:B,2,FALSE)),"Suspense")))</f>
        <v>Credit Card (CIBC Visa)</v>
      </c>
      <c r="I182" s="17">
        <f t="shared" si="10"/>
        <v>233.69</v>
      </c>
      <c r="J182" s="12" t="str">
        <f t="shared" si="11"/>
        <v>Credit Card (CIBC Visa)</v>
      </c>
    </row>
    <row r="183" spans="1:10" ht="16">
      <c r="A183" s="13" t="s">
        <v>671</v>
      </c>
      <c r="B183" s="12" t="s">
        <v>78</v>
      </c>
      <c r="C183" s="12" t="s">
        <v>108</v>
      </c>
      <c r="D183" s="12" t="s">
        <v>506</v>
      </c>
      <c r="E183" s="12">
        <v>200.03</v>
      </c>
      <c r="F183" s="14" t="str">
        <f t="shared" si="8"/>
        <v>2025-01-09ExpenseChevron21010 Credit Card (CIBC Visa)200.03</v>
      </c>
      <c r="G183" s="15">
        <f t="shared" si="9"/>
        <v>45666</v>
      </c>
      <c r="H183" s="16" t="str">
        <f>IF((IFERROR((VLOOKUP(D183,'Automation (QBO)'!A:B,2,FALSE)),"0"))=0,"Suspense",(IFERROR((VLOOKUP(D183,'Automation (QBO)'!A:B,2,FALSE)),"Suspense")))</f>
        <v>Credit Card (CIBC Visa)</v>
      </c>
      <c r="I183" s="17">
        <f t="shared" si="10"/>
        <v>200.03</v>
      </c>
      <c r="J183" s="12" t="str">
        <f t="shared" si="11"/>
        <v>Credit Card (CIBC Visa)</v>
      </c>
    </row>
    <row r="184" spans="1:10" ht="16">
      <c r="A184" s="13" t="s">
        <v>671</v>
      </c>
      <c r="B184" s="12" t="s">
        <v>78</v>
      </c>
      <c r="C184" s="12" t="s">
        <v>94</v>
      </c>
      <c r="D184" s="12" t="s">
        <v>506</v>
      </c>
      <c r="E184" s="12">
        <v>146.03</v>
      </c>
      <c r="F184" s="14" t="str">
        <f t="shared" si="8"/>
        <v>2025-01-09ExpenseDicks Lumber21010 Credit Card (CIBC Visa)146.03</v>
      </c>
      <c r="G184" s="15">
        <f t="shared" si="9"/>
        <v>45666</v>
      </c>
      <c r="H184" s="16" t="str">
        <f>IF((IFERROR((VLOOKUP(D184,'Automation (QBO)'!A:B,2,FALSE)),"0"))=0,"Suspense",(IFERROR((VLOOKUP(D184,'Automation (QBO)'!A:B,2,FALSE)),"Suspense")))</f>
        <v>Credit Card (CIBC Visa)</v>
      </c>
      <c r="I184" s="17">
        <f t="shared" si="10"/>
        <v>146.03</v>
      </c>
      <c r="J184" s="12" t="str">
        <f t="shared" si="11"/>
        <v>Credit Card (CIBC Visa)</v>
      </c>
    </row>
    <row r="185" spans="1:10" ht="16">
      <c r="A185" s="13" t="s">
        <v>671</v>
      </c>
      <c r="B185" s="12" t="s">
        <v>78</v>
      </c>
      <c r="C185" s="12" t="s">
        <v>108</v>
      </c>
      <c r="D185" s="12" t="s">
        <v>506</v>
      </c>
      <c r="E185" s="12">
        <v>130.87</v>
      </c>
      <c r="F185" s="14" t="str">
        <f t="shared" si="8"/>
        <v>2025-01-09ExpenseChevron21010 Credit Card (CIBC Visa)130.87</v>
      </c>
      <c r="G185" s="15">
        <f t="shared" si="9"/>
        <v>45666</v>
      </c>
      <c r="H185" s="16" t="str">
        <f>IF((IFERROR((VLOOKUP(D185,'Automation (QBO)'!A:B,2,FALSE)),"0"))=0,"Suspense",(IFERROR((VLOOKUP(D185,'Automation (QBO)'!A:B,2,FALSE)),"Suspense")))</f>
        <v>Credit Card (CIBC Visa)</v>
      </c>
      <c r="I185" s="17">
        <f t="shared" si="10"/>
        <v>130.87</v>
      </c>
      <c r="J185" s="12" t="str">
        <f t="shared" si="11"/>
        <v>Credit Card (CIBC Visa)</v>
      </c>
    </row>
    <row r="186" spans="1:10" ht="16">
      <c r="A186" s="13" t="s">
        <v>671</v>
      </c>
      <c r="B186" s="12" t="s">
        <v>78</v>
      </c>
      <c r="C186" s="12" t="s">
        <v>110</v>
      </c>
      <c r="D186" s="12" t="s">
        <v>506</v>
      </c>
      <c r="E186" s="12">
        <v>65.400000000000006</v>
      </c>
      <c r="F186" s="14" t="str">
        <f t="shared" si="8"/>
        <v>2025-01-09ExpenseHilti (Canada) Corporation21010 Credit Card (CIBC Visa)65.4</v>
      </c>
      <c r="G186" s="15">
        <f t="shared" si="9"/>
        <v>45666</v>
      </c>
      <c r="H186" s="16" t="str">
        <f>IF((IFERROR((VLOOKUP(D186,'Automation (QBO)'!A:B,2,FALSE)),"0"))=0,"Suspense",(IFERROR((VLOOKUP(D186,'Automation (QBO)'!A:B,2,FALSE)),"Suspense")))</f>
        <v>Credit Card (CIBC Visa)</v>
      </c>
      <c r="I186" s="17">
        <f t="shared" si="10"/>
        <v>65.400000000000006</v>
      </c>
      <c r="J186" s="12" t="str">
        <f t="shared" si="11"/>
        <v>Credit Card (CIBC Visa)</v>
      </c>
    </row>
    <row r="187" spans="1:10" ht="16">
      <c r="A187" s="13" t="s">
        <v>671</v>
      </c>
      <c r="B187" s="12" t="s">
        <v>78</v>
      </c>
      <c r="C187" s="12" t="s">
        <v>151</v>
      </c>
      <c r="D187" s="12" t="s">
        <v>506</v>
      </c>
      <c r="E187" s="12">
        <v>39</v>
      </c>
      <c r="F187" s="14" t="str">
        <f t="shared" si="8"/>
        <v>2025-01-09ExpenseNorth Shore Recycling and Waste Centre21010 Credit Card (CIBC Visa)39</v>
      </c>
      <c r="G187" s="15">
        <f t="shared" si="9"/>
        <v>45666</v>
      </c>
      <c r="H187" s="16" t="str">
        <f>IF((IFERROR((VLOOKUP(D187,'Automation (QBO)'!A:B,2,FALSE)),"0"))=0,"Suspense",(IFERROR((VLOOKUP(D187,'Automation (QBO)'!A:B,2,FALSE)),"Suspense")))</f>
        <v>Credit Card (CIBC Visa)</v>
      </c>
      <c r="I187" s="17">
        <f t="shared" si="10"/>
        <v>39</v>
      </c>
      <c r="J187" s="12" t="str">
        <f t="shared" si="11"/>
        <v>Credit Card (CIBC Visa)</v>
      </c>
    </row>
    <row r="188" spans="1:10" ht="16">
      <c r="A188" s="13" t="s">
        <v>672</v>
      </c>
      <c r="B188" s="12" t="s">
        <v>99</v>
      </c>
      <c r="D188" s="12" t="s">
        <v>201</v>
      </c>
      <c r="E188" s="12">
        <v>-3000</v>
      </c>
      <c r="F188" s="14" t="str">
        <f t="shared" si="8"/>
        <v>2025-01-10Credit Card Payment11005 Chequing (CIBC)-3000</v>
      </c>
      <c r="G188" s="15">
        <f t="shared" si="9"/>
        <v>45667</v>
      </c>
      <c r="H188" s="16" t="str">
        <f>IF((IFERROR((VLOOKUP(D188,'Automation (QBO)'!A:B,2,FALSE)),"0"))=0,"Suspense",(IFERROR((VLOOKUP(D188,'Automation (QBO)'!A:B,2,FALSE)),"Suspense")))</f>
        <v>Chequing (CIBC)</v>
      </c>
      <c r="I188" s="17">
        <f t="shared" si="10"/>
        <v>-3000</v>
      </c>
      <c r="J188" s="12" t="str">
        <f t="shared" si="11"/>
        <v>Chequing (CIBC)</v>
      </c>
    </row>
    <row r="189" spans="1:10" ht="16">
      <c r="A189" s="13" t="s">
        <v>672</v>
      </c>
      <c r="B189" s="12" t="s">
        <v>78</v>
      </c>
      <c r="C189" s="12" t="s">
        <v>81</v>
      </c>
      <c r="D189" s="12" t="s">
        <v>661</v>
      </c>
      <c r="E189" s="12">
        <v>414.25</v>
      </c>
      <c r="F189" s="14" t="str">
        <f t="shared" si="8"/>
        <v>2025-01-10ExpenseHome Depot51335 Project Expense - Materials414.25</v>
      </c>
      <c r="G189" s="15">
        <f t="shared" si="9"/>
        <v>45667</v>
      </c>
      <c r="H189" s="16" t="str">
        <f>IF((IFERROR((VLOOKUP(D189,'Automation (QBO)'!A:B,2,FALSE)),"0"))=0,"Suspense",(IFERROR((VLOOKUP(D189,'Automation (QBO)'!A:B,2,FALSE)),"Suspense")))</f>
        <v>Project Expense - Materials</v>
      </c>
      <c r="I189" s="17">
        <f t="shared" si="10"/>
        <v>414.25</v>
      </c>
      <c r="J189" s="12" t="str">
        <f t="shared" si="11"/>
        <v>Project Expense - Materials</v>
      </c>
    </row>
    <row r="190" spans="1:10" ht="16">
      <c r="A190" s="13" t="s">
        <v>672</v>
      </c>
      <c r="B190" s="12" t="s">
        <v>78</v>
      </c>
      <c r="C190" s="12" t="s">
        <v>81</v>
      </c>
      <c r="D190" s="12" t="s">
        <v>199</v>
      </c>
      <c r="E190" s="12">
        <v>-19.36</v>
      </c>
      <c r="F190" s="14" t="str">
        <f t="shared" si="8"/>
        <v>2025-01-10ExpenseHome Depot21020 GST/HST Payable-19.36</v>
      </c>
      <c r="G190" s="15">
        <f t="shared" si="9"/>
        <v>45667</v>
      </c>
      <c r="H190" s="16" t="str">
        <f>IF((IFERROR((VLOOKUP(D190,'Automation (QBO)'!A:B,2,FALSE)),"0"))=0,"Suspense",(IFERROR((VLOOKUP(D190,'Automation (QBO)'!A:B,2,FALSE)),"Suspense")))</f>
        <v>GST/HST Payable</v>
      </c>
      <c r="I190" s="17">
        <f t="shared" si="10"/>
        <v>-19.36</v>
      </c>
      <c r="J190" s="12" t="str">
        <f t="shared" si="11"/>
        <v>GST/HST Payable</v>
      </c>
    </row>
    <row r="191" spans="1:10" ht="16">
      <c r="A191" s="13" t="s">
        <v>672</v>
      </c>
      <c r="B191" s="12" t="s">
        <v>78</v>
      </c>
      <c r="C191" s="12" t="s">
        <v>141</v>
      </c>
      <c r="D191" s="12" t="s">
        <v>210</v>
      </c>
      <c r="E191" s="12">
        <v>8</v>
      </c>
      <c r="F191" s="14" t="str">
        <f t="shared" si="8"/>
        <v>2025-01-10ExpenseDSPC Parking Vancouver52205 Travel &amp; Parking8</v>
      </c>
      <c r="G191" s="15">
        <f t="shared" si="9"/>
        <v>45667</v>
      </c>
      <c r="H191" s="16" t="str">
        <f>IF((IFERROR((VLOOKUP(D191,'Automation (QBO)'!A:B,2,FALSE)),"0"))=0,"Suspense",(IFERROR((VLOOKUP(D191,'Automation (QBO)'!A:B,2,FALSE)),"Suspense")))</f>
        <v>Travel &amp; Parking</v>
      </c>
      <c r="I191" s="17">
        <f t="shared" si="10"/>
        <v>8</v>
      </c>
      <c r="J191" s="12" t="str">
        <f t="shared" si="11"/>
        <v>Travel &amp; Parking</v>
      </c>
    </row>
    <row r="192" spans="1:10" ht="16">
      <c r="A192" s="13" t="s">
        <v>672</v>
      </c>
      <c r="B192" s="12" t="s">
        <v>78</v>
      </c>
      <c r="C192" s="12" t="s">
        <v>141</v>
      </c>
      <c r="D192" s="12" t="s">
        <v>199</v>
      </c>
      <c r="E192" s="12">
        <v>0</v>
      </c>
      <c r="F192" s="14" t="str">
        <f t="shared" si="8"/>
        <v>2025-01-10ExpenseDSPC Parking Vancouver21020 GST/HST Payable0</v>
      </c>
      <c r="G192" s="15">
        <f t="shared" si="9"/>
        <v>45667</v>
      </c>
      <c r="H192" s="16" t="str">
        <f>IF((IFERROR((VLOOKUP(D192,'Automation (QBO)'!A:B,2,FALSE)),"0"))=0,"Suspense",(IFERROR((VLOOKUP(D192,'Automation (QBO)'!A:B,2,FALSE)),"Suspense")))</f>
        <v>GST/HST Payable</v>
      </c>
      <c r="I192" s="17">
        <f t="shared" si="10"/>
        <v>0</v>
      </c>
      <c r="J192" s="12" t="str">
        <f t="shared" si="11"/>
        <v>GST/HST Payable</v>
      </c>
    </row>
    <row r="193" spans="1:10" ht="16">
      <c r="A193" s="13" t="s">
        <v>672</v>
      </c>
      <c r="B193" s="12" t="s">
        <v>78</v>
      </c>
      <c r="D193" s="12" t="s">
        <v>384</v>
      </c>
      <c r="E193" s="12">
        <v>34.53</v>
      </c>
      <c r="F193" s="14" t="str">
        <f t="shared" si="8"/>
        <v>2025-01-10Expense52165 Subscriptions (Annual)34.53</v>
      </c>
      <c r="G193" s="15">
        <f t="shared" si="9"/>
        <v>45667</v>
      </c>
      <c r="H193" s="16" t="str">
        <f>IF((IFERROR((VLOOKUP(D193,'Automation (QBO)'!A:B,2,FALSE)),"0"))=0,"Suspense",(IFERROR((VLOOKUP(D193,'Automation (QBO)'!A:B,2,FALSE)),"Suspense")))</f>
        <v>Subscriptions (Annual)</v>
      </c>
      <c r="I193" s="17">
        <f t="shared" si="10"/>
        <v>34.53</v>
      </c>
      <c r="J193" s="12" t="str">
        <f t="shared" si="11"/>
        <v>Subscriptions (Annual)</v>
      </c>
    </row>
    <row r="194" spans="1:10" ht="16">
      <c r="A194" s="13" t="s">
        <v>672</v>
      </c>
      <c r="B194" s="12" t="s">
        <v>78</v>
      </c>
      <c r="D194" s="12" t="s">
        <v>199</v>
      </c>
      <c r="E194" s="12">
        <v>0</v>
      </c>
      <c r="F194" s="14" t="str">
        <f t="shared" ref="F194:F257" si="12">A194&amp;B194&amp;C194&amp;D194&amp;E194</f>
        <v>2025-01-10Expense21020 GST/HST Payable0</v>
      </c>
      <c r="G194" s="15">
        <f t="shared" ref="G194:G257" si="13">IFERROR((DATEVALUE(A194)),A194)</f>
        <v>45667</v>
      </c>
      <c r="H194" s="16" t="str">
        <f>IF((IFERROR((VLOOKUP(D194,'Automation (QBO)'!A:B,2,FALSE)),"0"))=0,"Suspense",(IFERROR((VLOOKUP(D194,'Automation (QBO)'!A:B,2,FALSE)),"Suspense")))</f>
        <v>GST/HST Payable</v>
      </c>
      <c r="I194" s="17">
        <f t="shared" ref="I194:I257" si="14">E194</f>
        <v>0</v>
      </c>
      <c r="J194" s="12" t="str">
        <f t="shared" ref="J194:J257" si="15">H194</f>
        <v>GST/HST Payable</v>
      </c>
    </row>
    <row r="195" spans="1:10" ht="16">
      <c r="A195" s="13" t="s">
        <v>672</v>
      </c>
      <c r="B195" s="12" t="s">
        <v>99</v>
      </c>
      <c r="D195" s="12" t="s">
        <v>506</v>
      </c>
      <c r="E195" s="12">
        <v>-3000</v>
      </c>
      <c r="F195" s="14" t="str">
        <f t="shared" si="12"/>
        <v>2025-01-10Credit Card Payment21010 Credit Card (CIBC Visa)-3000</v>
      </c>
      <c r="G195" s="15">
        <f t="shared" si="13"/>
        <v>45667</v>
      </c>
      <c r="H195" s="16" t="str">
        <f>IF((IFERROR((VLOOKUP(D195,'Automation (QBO)'!A:B,2,FALSE)),"0"))=0,"Suspense",(IFERROR((VLOOKUP(D195,'Automation (QBO)'!A:B,2,FALSE)),"Suspense")))</f>
        <v>Credit Card (CIBC Visa)</v>
      </c>
      <c r="I195" s="17">
        <f t="shared" si="14"/>
        <v>-3000</v>
      </c>
      <c r="J195" s="12" t="str">
        <f t="shared" si="15"/>
        <v>Credit Card (CIBC Visa)</v>
      </c>
    </row>
    <row r="196" spans="1:10" ht="16">
      <c r="A196" s="13" t="s">
        <v>672</v>
      </c>
      <c r="B196" s="12" t="s">
        <v>78</v>
      </c>
      <c r="C196" s="12" t="s">
        <v>81</v>
      </c>
      <c r="D196" s="12" t="s">
        <v>506</v>
      </c>
      <c r="E196" s="12">
        <v>433.61</v>
      </c>
      <c r="F196" s="14" t="str">
        <f t="shared" si="12"/>
        <v>2025-01-10ExpenseHome Depot21010 Credit Card (CIBC Visa)433.61</v>
      </c>
      <c r="G196" s="15">
        <f t="shared" si="13"/>
        <v>45667</v>
      </c>
      <c r="H196" s="16" t="str">
        <f>IF((IFERROR((VLOOKUP(D196,'Automation (QBO)'!A:B,2,FALSE)),"0"))=0,"Suspense",(IFERROR((VLOOKUP(D196,'Automation (QBO)'!A:B,2,FALSE)),"Suspense")))</f>
        <v>Credit Card (CIBC Visa)</v>
      </c>
      <c r="I196" s="17">
        <f t="shared" si="14"/>
        <v>433.61</v>
      </c>
      <c r="J196" s="12" t="str">
        <f t="shared" si="15"/>
        <v>Credit Card (CIBC Visa)</v>
      </c>
    </row>
    <row r="197" spans="1:10" ht="16">
      <c r="A197" s="13" t="s">
        <v>672</v>
      </c>
      <c r="B197" s="12" t="s">
        <v>78</v>
      </c>
      <c r="D197" s="12" t="s">
        <v>506</v>
      </c>
      <c r="E197" s="12">
        <v>34.53</v>
      </c>
      <c r="F197" s="14" t="str">
        <f t="shared" si="12"/>
        <v>2025-01-10Expense21010 Credit Card (CIBC Visa)34.53</v>
      </c>
      <c r="G197" s="15">
        <f t="shared" si="13"/>
        <v>45667</v>
      </c>
      <c r="H197" s="16" t="str">
        <f>IF((IFERROR((VLOOKUP(D197,'Automation (QBO)'!A:B,2,FALSE)),"0"))=0,"Suspense",(IFERROR((VLOOKUP(D197,'Automation (QBO)'!A:B,2,FALSE)),"Suspense")))</f>
        <v>Credit Card (CIBC Visa)</v>
      </c>
      <c r="I197" s="17">
        <f t="shared" si="14"/>
        <v>34.53</v>
      </c>
      <c r="J197" s="12" t="str">
        <f t="shared" si="15"/>
        <v>Credit Card (CIBC Visa)</v>
      </c>
    </row>
    <row r="198" spans="1:10" ht="16">
      <c r="A198" s="13" t="s">
        <v>672</v>
      </c>
      <c r="B198" s="12" t="s">
        <v>78</v>
      </c>
      <c r="C198" s="12" t="s">
        <v>141</v>
      </c>
      <c r="D198" s="12" t="s">
        <v>506</v>
      </c>
      <c r="E198" s="12">
        <v>8</v>
      </c>
      <c r="F198" s="14" t="str">
        <f t="shared" si="12"/>
        <v>2025-01-10ExpenseDSPC Parking Vancouver21010 Credit Card (CIBC Visa)8</v>
      </c>
      <c r="G198" s="15">
        <f t="shared" si="13"/>
        <v>45667</v>
      </c>
      <c r="H198" s="16" t="str">
        <f>IF((IFERROR((VLOOKUP(D198,'Automation (QBO)'!A:B,2,FALSE)),"0"))=0,"Suspense",(IFERROR((VLOOKUP(D198,'Automation (QBO)'!A:B,2,FALSE)),"Suspense")))</f>
        <v>Credit Card (CIBC Visa)</v>
      </c>
      <c r="I198" s="17">
        <f t="shared" si="14"/>
        <v>8</v>
      </c>
      <c r="J198" s="12" t="str">
        <f t="shared" si="15"/>
        <v>Credit Card (CIBC Visa)</v>
      </c>
    </row>
    <row r="199" spans="1:10" ht="16">
      <c r="A199" s="13" t="s">
        <v>673</v>
      </c>
      <c r="B199" s="12" t="s">
        <v>78</v>
      </c>
      <c r="C199" s="12" t="s">
        <v>86</v>
      </c>
      <c r="D199" s="12" t="s">
        <v>670</v>
      </c>
      <c r="E199" s="12">
        <v>190.48</v>
      </c>
      <c r="F199" s="14" t="str">
        <f t="shared" si="12"/>
        <v>2025-01-12ExpenseEsso51205 COGS - Fuel190.48</v>
      </c>
      <c r="G199" s="15">
        <f t="shared" si="13"/>
        <v>45669</v>
      </c>
      <c r="H199" s="16" t="str">
        <f>IF((IFERROR((VLOOKUP(D199,'Automation (QBO)'!A:B,2,FALSE)),"0"))=0,"Suspense",(IFERROR((VLOOKUP(D199,'Automation (QBO)'!A:B,2,FALSE)),"Suspense")))</f>
        <v>Fuel</v>
      </c>
      <c r="I199" s="17">
        <f t="shared" si="14"/>
        <v>190.48</v>
      </c>
      <c r="J199" s="12" t="str">
        <f t="shared" si="15"/>
        <v>Fuel</v>
      </c>
    </row>
    <row r="200" spans="1:10" ht="16">
      <c r="A200" s="13" t="s">
        <v>673</v>
      </c>
      <c r="B200" s="12" t="s">
        <v>78</v>
      </c>
      <c r="C200" s="12" t="s">
        <v>86</v>
      </c>
      <c r="D200" s="12" t="s">
        <v>199</v>
      </c>
      <c r="E200" s="12">
        <v>-9.52</v>
      </c>
      <c r="F200" s="14" t="str">
        <f t="shared" si="12"/>
        <v>2025-01-12ExpenseEsso21020 GST/HST Payable-9.52</v>
      </c>
      <c r="G200" s="15">
        <f t="shared" si="13"/>
        <v>45669</v>
      </c>
      <c r="H200" s="16" t="str">
        <f>IF((IFERROR((VLOOKUP(D200,'Automation (QBO)'!A:B,2,FALSE)),"0"))=0,"Suspense",(IFERROR((VLOOKUP(D200,'Automation (QBO)'!A:B,2,FALSE)),"Suspense")))</f>
        <v>GST/HST Payable</v>
      </c>
      <c r="I200" s="17">
        <f t="shared" si="14"/>
        <v>-9.52</v>
      </c>
      <c r="J200" s="12" t="str">
        <f t="shared" si="15"/>
        <v>GST/HST Payable</v>
      </c>
    </row>
    <row r="201" spans="1:10" ht="16">
      <c r="A201" s="13" t="s">
        <v>673</v>
      </c>
      <c r="B201" s="12" t="s">
        <v>78</v>
      </c>
      <c r="C201" s="12" t="s">
        <v>674</v>
      </c>
      <c r="D201" s="12" t="s">
        <v>670</v>
      </c>
      <c r="E201" s="12">
        <v>108.35</v>
      </c>
      <c r="F201" s="14" t="str">
        <f t="shared" si="12"/>
        <v>2025-01-12ExpenseFred Meyer Fuel #2551205 COGS - Fuel108.35</v>
      </c>
      <c r="G201" s="15">
        <f t="shared" si="13"/>
        <v>45669</v>
      </c>
      <c r="H201" s="16" t="str">
        <f>IF((IFERROR((VLOOKUP(D201,'Automation (QBO)'!A:B,2,FALSE)),"0"))=0,"Suspense",(IFERROR((VLOOKUP(D201,'Automation (QBO)'!A:B,2,FALSE)),"Suspense")))</f>
        <v>Fuel</v>
      </c>
      <c r="I201" s="17">
        <f t="shared" si="14"/>
        <v>108.35</v>
      </c>
      <c r="J201" s="12" t="str">
        <f t="shared" si="15"/>
        <v>Fuel</v>
      </c>
    </row>
    <row r="202" spans="1:10" ht="16">
      <c r="A202" s="13" t="s">
        <v>673</v>
      </c>
      <c r="B202" s="12" t="s">
        <v>78</v>
      </c>
      <c r="C202" s="12" t="s">
        <v>674</v>
      </c>
      <c r="D202" s="12" t="s">
        <v>199</v>
      </c>
      <c r="E202" s="12">
        <v>0</v>
      </c>
      <c r="F202" s="14" t="str">
        <f t="shared" si="12"/>
        <v>2025-01-12ExpenseFred Meyer Fuel #2521020 GST/HST Payable0</v>
      </c>
      <c r="G202" s="15">
        <f t="shared" si="13"/>
        <v>45669</v>
      </c>
      <c r="H202" s="16" t="str">
        <f>IF((IFERROR((VLOOKUP(D202,'Automation (QBO)'!A:B,2,FALSE)),"0"))=0,"Suspense",(IFERROR((VLOOKUP(D202,'Automation (QBO)'!A:B,2,FALSE)),"Suspense")))</f>
        <v>GST/HST Payable</v>
      </c>
      <c r="I202" s="17">
        <f t="shared" si="14"/>
        <v>0</v>
      </c>
      <c r="J202" s="12" t="str">
        <f t="shared" si="15"/>
        <v>GST/HST Payable</v>
      </c>
    </row>
    <row r="203" spans="1:10" ht="16">
      <c r="A203" s="13" t="s">
        <v>673</v>
      </c>
      <c r="B203" s="12" t="s">
        <v>78</v>
      </c>
      <c r="C203" s="12" t="s">
        <v>117</v>
      </c>
      <c r="D203" s="12" t="s">
        <v>506</v>
      </c>
      <c r="E203" s="12">
        <v>42.95</v>
      </c>
      <c r="F203" s="14" t="str">
        <f t="shared" si="12"/>
        <v>2025-01-12ExpenseWebflow21010 Credit Card (CIBC Visa)42.95</v>
      </c>
      <c r="G203" s="15">
        <f t="shared" si="13"/>
        <v>45669</v>
      </c>
      <c r="H203" s="16" t="str">
        <f>IF((IFERROR((VLOOKUP(D203,'Automation (QBO)'!A:B,2,FALSE)),"0"))=0,"Suspense",(IFERROR((VLOOKUP(D203,'Automation (QBO)'!A:B,2,FALSE)),"Suspense")))</f>
        <v>Credit Card (CIBC Visa)</v>
      </c>
      <c r="I203" s="17">
        <f t="shared" si="14"/>
        <v>42.95</v>
      </c>
      <c r="J203" s="12" t="str">
        <f t="shared" si="15"/>
        <v>Credit Card (CIBC Visa)</v>
      </c>
    </row>
    <row r="204" spans="1:10" ht="16">
      <c r="A204" s="13" t="s">
        <v>673</v>
      </c>
      <c r="B204" s="12" t="s">
        <v>78</v>
      </c>
      <c r="C204" s="12" t="s">
        <v>117</v>
      </c>
      <c r="D204" s="12" t="s">
        <v>384</v>
      </c>
      <c r="E204" s="12">
        <v>40.9</v>
      </c>
      <c r="F204" s="14" t="str">
        <f t="shared" si="12"/>
        <v>2025-01-12ExpenseWebflow52165 Subscriptions (Annual)40.9</v>
      </c>
      <c r="G204" s="15">
        <f t="shared" si="13"/>
        <v>45669</v>
      </c>
      <c r="H204" s="16" t="str">
        <f>IF((IFERROR((VLOOKUP(D204,'Automation (QBO)'!A:B,2,FALSE)),"0"))=0,"Suspense",(IFERROR((VLOOKUP(D204,'Automation (QBO)'!A:B,2,FALSE)),"Suspense")))</f>
        <v>Subscriptions (Annual)</v>
      </c>
      <c r="I204" s="17">
        <f t="shared" si="14"/>
        <v>40.9</v>
      </c>
      <c r="J204" s="12" t="str">
        <f t="shared" si="15"/>
        <v>Subscriptions (Annual)</v>
      </c>
    </row>
    <row r="205" spans="1:10" ht="16">
      <c r="A205" s="13" t="s">
        <v>673</v>
      </c>
      <c r="B205" s="12" t="s">
        <v>78</v>
      </c>
      <c r="C205" s="12" t="s">
        <v>117</v>
      </c>
      <c r="D205" s="12" t="s">
        <v>199</v>
      </c>
      <c r="E205" s="12">
        <v>-2.0499999999999998</v>
      </c>
      <c r="F205" s="14" t="str">
        <f t="shared" si="12"/>
        <v>2025-01-12ExpenseWebflow21020 GST/HST Payable-2.05</v>
      </c>
      <c r="G205" s="15">
        <f t="shared" si="13"/>
        <v>45669</v>
      </c>
      <c r="H205" s="16" t="str">
        <f>IF((IFERROR((VLOOKUP(D205,'Automation (QBO)'!A:B,2,FALSE)),"0"))=0,"Suspense",(IFERROR((VLOOKUP(D205,'Automation (QBO)'!A:B,2,FALSE)),"Suspense")))</f>
        <v>GST/HST Payable</v>
      </c>
      <c r="I205" s="17">
        <f t="shared" si="14"/>
        <v>-2.0499999999999998</v>
      </c>
      <c r="J205" s="12" t="str">
        <f t="shared" si="15"/>
        <v>GST/HST Payable</v>
      </c>
    </row>
    <row r="206" spans="1:10" ht="16">
      <c r="A206" s="13" t="s">
        <v>673</v>
      </c>
      <c r="B206" s="12" t="s">
        <v>78</v>
      </c>
      <c r="C206" s="12" t="s">
        <v>674</v>
      </c>
      <c r="D206" s="12" t="s">
        <v>506</v>
      </c>
      <c r="E206" s="12">
        <v>108.35</v>
      </c>
      <c r="F206" s="14" t="str">
        <f t="shared" si="12"/>
        <v>2025-01-12ExpenseFred Meyer Fuel #2521010 Credit Card (CIBC Visa)108.35</v>
      </c>
      <c r="G206" s="15">
        <f t="shared" si="13"/>
        <v>45669</v>
      </c>
      <c r="H206" s="16" t="str">
        <f>IF((IFERROR((VLOOKUP(D206,'Automation (QBO)'!A:B,2,FALSE)),"0"))=0,"Suspense",(IFERROR((VLOOKUP(D206,'Automation (QBO)'!A:B,2,FALSE)),"Suspense")))</f>
        <v>Credit Card (CIBC Visa)</v>
      </c>
      <c r="I206" s="17">
        <f t="shared" si="14"/>
        <v>108.35</v>
      </c>
      <c r="J206" s="12" t="str">
        <f t="shared" si="15"/>
        <v>Credit Card (CIBC Visa)</v>
      </c>
    </row>
    <row r="207" spans="1:10" ht="16">
      <c r="A207" s="13" t="s">
        <v>673</v>
      </c>
      <c r="B207" s="12" t="s">
        <v>78</v>
      </c>
      <c r="C207" s="12" t="s">
        <v>86</v>
      </c>
      <c r="D207" s="12" t="s">
        <v>506</v>
      </c>
      <c r="E207" s="12">
        <v>200</v>
      </c>
      <c r="F207" s="14" t="str">
        <f t="shared" si="12"/>
        <v>2025-01-12ExpenseEsso21010 Credit Card (CIBC Visa)200</v>
      </c>
      <c r="G207" s="15">
        <f t="shared" si="13"/>
        <v>45669</v>
      </c>
      <c r="H207" s="16" t="str">
        <f>IF((IFERROR((VLOOKUP(D207,'Automation (QBO)'!A:B,2,FALSE)),"0"))=0,"Suspense",(IFERROR((VLOOKUP(D207,'Automation (QBO)'!A:B,2,FALSE)),"Suspense")))</f>
        <v>Credit Card (CIBC Visa)</v>
      </c>
      <c r="I207" s="17">
        <f t="shared" si="14"/>
        <v>200</v>
      </c>
      <c r="J207" s="12" t="str">
        <f t="shared" si="15"/>
        <v>Credit Card (CIBC Visa)</v>
      </c>
    </row>
    <row r="208" spans="1:10" ht="16">
      <c r="A208" s="13" t="s">
        <v>171</v>
      </c>
      <c r="B208" s="12" t="s">
        <v>84</v>
      </c>
      <c r="C208" s="12" t="s">
        <v>164</v>
      </c>
      <c r="D208" s="12" t="s">
        <v>218</v>
      </c>
      <c r="E208" s="12">
        <v>200000</v>
      </c>
      <c r="F208" s="14" t="str">
        <f t="shared" si="12"/>
        <v>2025-01-13InvoiceBrowns Newport Village21045 Deposit Received200000</v>
      </c>
      <c r="G208" s="15">
        <f t="shared" si="13"/>
        <v>45670</v>
      </c>
      <c r="H208" s="16" t="str">
        <f>IF((IFERROR((VLOOKUP(D208,'Automation (QBO)'!A:B,2,FALSE)),"0"))=0,"Suspense",(IFERROR((VLOOKUP(D208,'Automation (QBO)'!A:B,2,FALSE)),"Suspense")))</f>
        <v>Liability - Depostis Received</v>
      </c>
      <c r="I208" s="17">
        <f t="shared" si="14"/>
        <v>200000</v>
      </c>
      <c r="J208" s="12" t="str">
        <f t="shared" si="15"/>
        <v>Liability - Depostis Received</v>
      </c>
    </row>
    <row r="209" spans="1:10" ht="16">
      <c r="A209" s="13" t="s">
        <v>171</v>
      </c>
      <c r="B209" s="12" t="s">
        <v>84</v>
      </c>
      <c r="C209" s="12" t="s">
        <v>164</v>
      </c>
      <c r="D209" s="12" t="s">
        <v>199</v>
      </c>
      <c r="E209" s="12">
        <v>0</v>
      </c>
      <c r="F209" s="14" t="str">
        <f t="shared" si="12"/>
        <v>2025-01-13InvoiceBrowns Newport Village21020 GST/HST Payable0</v>
      </c>
      <c r="G209" s="15">
        <f t="shared" si="13"/>
        <v>45670</v>
      </c>
      <c r="H209" s="16" t="str">
        <f>IF((IFERROR((VLOOKUP(D209,'Automation (QBO)'!A:B,2,FALSE)),"0"))=0,"Suspense",(IFERROR((VLOOKUP(D209,'Automation (QBO)'!A:B,2,FALSE)),"Suspense")))</f>
        <v>GST/HST Payable</v>
      </c>
      <c r="I209" s="17">
        <f t="shared" si="14"/>
        <v>0</v>
      </c>
      <c r="J209" s="12" t="str">
        <f t="shared" si="15"/>
        <v>GST/HST Payable</v>
      </c>
    </row>
    <row r="210" spans="1:10" ht="16">
      <c r="A210" s="13" t="s">
        <v>171</v>
      </c>
      <c r="B210" s="12" t="s">
        <v>78</v>
      </c>
      <c r="C210" s="12" t="s">
        <v>80</v>
      </c>
      <c r="D210" s="12" t="s">
        <v>384</v>
      </c>
      <c r="E210" s="12">
        <v>27.99</v>
      </c>
      <c r="F210" s="14" t="str">
        <f t="shared" si="12"/>
        <v>2025-01-13ExpenseApple52165 Subscriptions (Annual)27.99</v>
      </c>
      <c r="G210" s="15">
        <f t="shared" si="13"/>
        <v>45670</v>
      </c>
      <c r="H210" s="16" t="str">
        <f>IF((IFERROR((VLOOKUP(D210,'Automation (QBO)'!A:B,2,FALSE)),"0"))=0,"Suspense",(IFERROR((VLOOKUP(D210,'Automation (QBO)'!A:B,2,FALSE)),"Suspense")))</f>
        <v>Subscriptions (Annual)</v>
      </c>
      <c r="I210" s="17">
        <f t="shared" si="14"/>
        <v>27.99</v>
      </c>
      <c r="J210" s="12" t="str">
        <f t="shared" si="15"/>
        <v>Subscriptions (Annual)</v>
      </c>
    </row>
    <row r="211" spans="1:10" ht="16">
      <c r="A211" s="13" t="s">
        <v>171</v>
      </c>
      <c r="B211" s="12" t="s">
        <v>78</v>
      </c>
      <c r="C211" s="12" t="s">
        <v>80</v>
      </c>
      <c r="D211" s="12" t="s">
        <v>199</v>
      </c>
      <c r="E211" s="12">
        <v>0</v>
      </c>
      <c r="F211" s="14" t="str">
        <f t="shared" si="12"/>
        <v>2025-01-13ExpenseApple21020 GST/HST Payable0</v>
      </c>
      <c r="G211" s="15">
        <f t="shared" si="13"/>
        <v>45670</v>
      </c>
      <c r="H211" s="16" t="str">
        <f>IF((IFERROR((VLOOKUP(D211,'Automation (QBO)'!A:B,2,FALSE)),"0"))=0,"Suspense",(IFERROR((VLOOKUP(D211,'Automation (QBO)'!A:B,2,FALSE)),"Suspense")))</f>
        <v>GST/HST Payable</v>
      </c>
      <c r="I211" s="17">
        <f t="shared" si="14"/>
        <v>0</v>
      </c>
      <c r="J211" s="12" t="str">
        <f t="shared" si="15"/>
        <v>GST/HST Payable</v>
      </c>
    </row>
    <row r="212" spans="1:10" ht="16">
      <c r="A212" s="13" t="s">
        <v>171</v>
      </c>
      <c r="B212" s="12" t="s">
        <v>84</v>
      </c>
      <c r="C212" s="12" t="s">
        <v>164</v>
      </c>
      <c r="D212" s="12" t="s">
        <v>666</v>
      </c>
      <c r="E212" s="12">
        <v>200000</v>
      </c>
      <c r="F212" s="14" t="str">
        <f t="shared" si="12"/>
        <v>2025-01-13InvoiceBrowns Newport Village12000 [Accounts Receivable]200000</v>
      </c>
      <c r="G212" s="15">
        <f t="shared" si="13"/>
        <v>45670</v>
      </c>
      <c r="H212" s="16" t="str">
        <f>IF((IFERROR((VLOOKUP(D212,'Automation (QBO)'!A:B,2,FALSE)),"0"))=0,"Suspense",(IFERROR((VLOOKUP(D212,'Automation (QBO)'!A:B,2,FALSE)),"Suspense")))</f>
        <v>Accounts Recievable - Suspense</v>
      </c>
      <c r="I212" s="17">
        <f t="shared" si="14"/>
        <v>200000</v>
      </c>
      <c r="J212" s="12" t="str">
        <f t="shared" si="15"/>
        <v>Accounts Recievable - Suspense</v>
      </c>
    </row>
    <row r="213" spans="1:10" ht="16">
      <c r="A213" s="13" t="s">
        <v>171</v>
      </c>
      <c r="B213" s="12" t="s">
        <v>78</v>
      </c>
      <c r="C213" s="12" t="s">
        <v>80</v>
      </c>
      <c r="D213" s="12" t="s">
        <v>506</v>
      </c>
      <c r="E213" s="12">
        <v>27.99</v>
      </c>
      <c r="F213" s="14" t="str">
        <f t="shared" si="12"/>
        <v>2025-01-13ExpenseApple21010 Credit Card (CIBC Visa)27.99</v>
      </c>
      <c r="G213" s="15">
        <f t="shared" si="13"/>
        <v>45670</v>
      </c>
      <c r="H213" s="16" t="str">
        <f>IF((IFERROR((VLOOKUP(D213,'Automation (QBO)'!A:B,2,FALSE)),"0"))=0,"Suspense",(IFERROR((VLOOKUP(D213,'Automation (QBO)'!A:B,2,FALSE)),"Suspense")))</f>
        <v>Credit Card (CIBC Visa)</v>
      </c>
      <c r="I213" s="17">
        <f t="shared" si="14"/>
        <v>27.99</v>
      </c>
      <c r="J213" s="12" t="str">
        <f t="shared" si="15"/>
        <v>Credit Card (CIBC Visa)</v>
      </c>
    </row>
    <row r="214" spans="1:10" ht="16">
      <c r="A214" s="13" t="s">
        <v>172</v>
      </c>
      <c r="B214" s="12" t="s">
        <v>84</v>
      </c>
      <c r="C214" s="12" t="s">
        <v>114</v>
      </c>
      <c r="D214" s="12" t="s">
        <v>666</v>
      </c>
      <c r="E214" s="12">
        <v>0</v>
      </c>
      <c r="F214" s="14" t="str">
        <f t="shared" si="12"/>
        <v>2025-01-14InvoiceGarden of Granite Winery:Garden of Granite Project12000 [Accounts Receivable]0</v>
      </c>
      <c r="G214" s="15">
        <f t="shared" si="13"/>
        <v>45671</v>
      </c>
      <c r="H214" s="16" t="str">
        <f>IF((IFERROR((VLOOKUP(D214,'Automation (QBO)'!A:B,2,FALSE)),"0"))=0,"Suspense",(IFERROR((VLOOKUP(D214,'Automation (QBO)'!A:B,2,FALSE)),"Suspense")))</f>
        <v>Accounts Recievable - Suspense</v>
      </c>
      <c r="I214" s="17">
        <f t="shared" si="14"/>
        <v>0</v>
      </c>
      <c r="J214" s="12" t="str">
        <f t="shared" si="15"/>
        <v>Accounts Recievable - Suspense</v>
      </c>
    </row>
    <row r="215" spans="1:10" ht="16">
      <c r="A215" s="13" t="s">
        <v>172</v>
      </c>
      <c r="B215" s="12" t="s">
        <v>84</v>
      </c>
      <c r="C215" s="12" t="s">
        <v>114</v>
      </c>
      <c r="D215" s="12" t="s">
        <v>218</v>
      </c>
      <c r="E215" s="12">
        <v>-20030.52</v>
      </c>
      <c r="F215" s="14" t="str">
        <f t="shared" si="12"/>
        <v>2025-01-14InvoiceGarden of Granite Winery:Garden of Granite Project21045 Deposit Received-20030.52</v>
      </c>
      <c r="G215" s="15">
        <f t="shared" si="13"/>
        <v>45671</v>
      </c>
      <c r="H215" s="16" t="str">
        <f>IF((IFERROR((VLOOKUP(D215,'Automation (QBO)'!A:B,2,FALSE)),"0"))=0,"Suspense",(IFERROR((VLOOKUP(D215,'Automation (QBO)'!A:B,2,FALSE)),"Suspense")))</f>
        <v>Liability - Depostis Received</v>
      </c>
      <c r="I215" s="17">
        <f t="shared" si="14"/>
        <v>-20030.52</v>
      </c>
      <c r="J215" s="12" t="str">
        <f t="shared" si="15"/>
        <v>Liability - Depostis Received</v>
      </c>
    </row>
    <row r="216" spans="1:10" ht="16">
      <c r="A216" s="13" t="s">
        <v>172</v>
      </c>
      <c r="B216" s="12" t="s">
        <v>84</v>
      </c>
      <c r="C216" s="12" t="s">
        <v>114</v>
      </c>
      <c r="D216" s="12" t="s">
        <v>199</v>
      </c>
      <c r="E216" s="12">
        <v>953.84</v>
      </c>
      <c r="F216" s="14" t="str">
        <f t="shared" si="12"/>
        <v>2025-01-14InvoiceGarden of Granite Winery:Garden of Granite Project21020 GST/HST Payable953.84</v>
      </c>
      <c r="G216" s="15">
        <f t="shared" si="13"/>
        <v>45671</v>
      </c>
      <c r="H216" s="16" t="str">
        <f>IF((IFERROR((VLOOKUP(D216,'Automation (QBO)'!A:B,2,FALSE)),"0"))=0,"Suspense",(IFERROR((VLOOKUP(D216,'Automation (QBO)'!A:B,2,FALSE)),"Suspense")))</f>
        <v>GST/HST Payable</v>
      </c>
      <c r="I216" s="17">
        <f t="shared" si="14"/>
        <v>953.84</v>
      </c>
      <c r="J216" s="12" t="str">
        <f t="shared" si="15"/>
        <v>GST/HST Payable</v>
      </c>
    </row>
    <row r="217" spans="1:10" ht="16">
      <c r="A217" s="13" t="s">
        <v>172</v>
      </c>
      <c r="B217" s="12" t="s">
        <v>84</v>
      </c>
      <c r="C217" s="12" t="s">
        <v>114</v>
      </c>
      <c r="D217" s="12" t="s">
        <v>199</v>
      </c>
      <c r="E217" s="12">
        <v>0</v>
      </c>
      <c r="F217" s="14" t="str">
        <f t="shared" si="12"/>
        <v>2025-01-14InvoiceGarden of Granite Winery:Garden of Granite Project21020 GST/HST Payable0</v>
      </c>
      <c r="G217" s="15">
        <f t="shared" si="13"/>
        <v>45671</v>
      </c>
      <c r="H217" s="16" t="str">
        <f>IF((IFERROR((VLOOKUP(D217,'Automation (QBO)'!A:B,2,FALSE)),"0"))=0,"Suspense",(IFERROR((VLOOKUP(D217,'Automation (QBO)'!A:B,2,FALSE)),"Suspense")))</f>
        <v>GST/HST Payable</v>
      </c>
      <c r="I217" s="17">
        <f t="shared" si="14"/>
        <v>0</v>
      </c>
      <c r="J217" s="12" t="str">
        <f t="shared" si="15"/>
        <v>GST/HST Payable</v>
      </c>
    </row>
    <row r="218" spans="1:10" ht="16">
      <c r="A218" s="13" t="s">
        <v>172</v>
      </c>
      <c r="B218" s="12" t="s">
        <v>84</v>
      </c>
      <c r="C218" s="12" t="s">
        <v>114</v>
      </c>
      <c r="D218" s="12" t="s">
        <v>667</v>
      </c>
      <c r="E218" s="12">
        <v>1722.7</v>
      </c>
      <c r="F218" s="14" t="str">
        <f t="shared" si="12"/>
        <v>2025-01-14InvoiceGarden of Granite Winery:Garden of Granite Project41005 Labour - Project Managment1722.7</v>
      </c>
      <c r="G218" s="15">
        <f t="shared" si="13"/>
        <v>45671</v>
      </c>
      <c r="H218" s="16" t="str">
        <f>IF((IFERROR((VLOOKUP(D218,'Automation (QBO)'!A:B,2,FALSE)),"0"))=0,"Suspense",(IFERROR((VLOOKUP(D218,'Automation (QBO)'!A:B,2,FALSE)),"Suspense")))</f>
        <v>Labour - Project Managment</v>
      </c>
      <c r="I218" s="17">
        <f t="shared" si="14"/>
        <v>1722.7</v>
      </c>
      <c r="J218" s="12" t="str">
        <f t="shared" si="15"/>
        <v>Labour - Project Managment</v>
      </c>
    </row>
    <row r="219" spans="1:10" ht="16">
      <c r="A219" s="13" t="s">
        <v>172</v>
      </c>
      <c r="B219" s="12" t="s">
        <v>84</v>
      </c>
      <c r="C219" s="12" t="s">
        <v>114</v>
      </c>
      <c r="D219" s="12" t="s">
        <v>667</v>
      </c>
      <c r="E219" s="12">
        <v>493</v>
      </c>
      <c r="F219" s="14" t="str">
        <f t="shared" si="12"/>
        <v>2025-01-14InvoiceGarden of Granite Winery:Garden of Granite Project41005 Labour - Project Managment493</v>
      </c>
      <c r="G219" s="15">
        <f t="shared" si="13"/>
        <v>45671</v>
      </c>
      <c r="H219" s="16" t="str">
        <f>IF((IFERROR((VLOOKUP(D219,'Automation (QBO)'!A:B,2,FALSE)),"0"))=0,"Suspense",(IFERROR((VLOOKUP(D219,'Automation (QBO)'!A:B,2,FALSE)),"Suspense")))</f>
        <v>Labour - Project Managment</v>
      </c>
      <c r="I219" s="17">
        <f t="shared" si="14"/>
        <v>493</v>
      </c>
      <c r="J219" s="12" t="str">
        <f t="shared" si="15"/>
        <v>Labour - Project Managment</v>
      </c>
    </row>
    <row r="220" spans="1:10" ht="16">
      <c r="A220" s="13" t="s">
        <v>172</v>
      </c>
      <c r="B220" s="12" t="s">
        <v>84</v>
      </c>
      <c r="C220" s="12" t="s">
        <v>114</v>
      </c>
      <c r="D220" s="12" t="s">
        <v>844</v>
      </c>
      <c r="E220" s="12">
        <v>1721.53</v>
      </c>
      <c r="F220" s="14" t="str">
        <f t="shared" si="12"/>
        <v>2025-01-14InvoiceGarden of Granite Winery:Garden of Granite Project42035 Billable Expense Income1721.53</v>
      </c>
      <c r="G220" s="15">
        <f t="shared" si="13"/>
        <v>45671</v>
      </c>
      <c r="H220" s="16" t="str">
        <f>IF((IFERROR((VLOOKUP(D220,'Automation (QBO)'!A:B,2,FALSE)),"0"))=0,"Suspense",(IFERROR((VLOOKUP(D220,'Automation (QBO)'!A:B,2,FALSE)),"Suspense")))</f>
        <v>Suspense</v>
      </c>
      <c r="I220" s="17">
        <f t="shared" si="14"/>
        <v>1721.53</v>
      </c>
      <c r="J220" s="12" t="str">
        <f t="shared" si="15"/>
        <v>Suspense</v>
      </c>
    </row>
    <row r="221" spans="1:10" ht="16">
      <c r="A221" s="13" t="s">
        <v>172</v>
      </c>
      <c r="B221" s="12" t="s">
        <v>84</v>
      </c>
      <c r="C221" s="12" t="s">
        <v>114</v>
      </c>
      <c r="D221" s="12" t="s">
        <v>667</v>
      </c>
      <c r="E221" s="12">
        <v>11960</v>
      </c>
      <c r="F221" s="14" t="str">
        <f t="shared" si="12"/>
        <v>2025-01-14InvoiceGarden of Granite Winery:Garden of Granite Project41005 Labour - Project Managment11960</v>
      </c>
      <c r="G221" s="15">
        <f t="shared" si="13"/>
        <v>45671</v>
      </c>
      <c r="H221" s="16" t="str">
        <f>IF((IFERROR((VLOOKUP(D221,'Automation (QBO)'!A:B,2,FALSE)),"0"))=0,"Suspense",(IFERROR((VLOOKUP(D221,'Automation (QBO)'!A:B,2,FALSE)),"Suspense")))</f>
        <v>Labour - Project Managment</v>
      </c>
      <c r="I221" s="17">
        <f t="shared" si="14"/>
        <v>11960</v>
      </c>
      <c r="J221" s="12" t="str">
        <f t="shared" si="15"/>
        <v>Labour - Project Managment</v>
      </c>
    </row>
    <row r="222" spans="1:10" ht="16">
      <c r="A222" s="13" t="s">
        <v>172</v>
      </c>
      <c r="B222" s="12" t="s">
        <v>84</v>
      </c>
      <c r="C222" s="12" t="s">
        <v>114</v>
      </c>
      <c r="D222" s="12" t="s">
        <v>667</v>
      </c>
      <c r="E222" s="12">
        <v>3179.45</v>
      </c>
      <c r="F222" s="14" t="str">
        <f t="shared" si="12"/>
        <v>2025-01-14InvoiceGarden of Granite Winery:Garden of Granite Project41005 Labour - Project Managment3179.45</v>
      </c>
      <c r="G222" s="15">
        <f t="shared" si="13"/>
        <v>45671</v>
      </c>
      <c r="H222" s="16" t="str">
        <f>IF((IFERROR((VLOOKUP(D222,'Automation (QBO)'!A:B,2,FALSE)),"0"))=0,"Suspense",(IFERROR((VLOOKUP(D222,'Automation (QBO)'!A:B,2,FALSE)),"Suspense")))</f>
        <v>Labour - Project Managment</v>
      </c>
      <c r="I222" s="17">
        <f t="shared" si="14"/>
        <v>3179.45</v>
      </c>
      <c r="J222" s="12" t="str">
        <f t="shared" si="15"/>
        <v>Labour - Project Managment</v>
      </c>
    </row>
    <row r="223" spans="1:10" ht="16">
      <c r="A223" s="13" t="s">
        <v>172</v>
      </c>
      <c r="B223" s="12" t="s">
        <v>78</v>
      </c>
      <c r="C223" s="12" t="s">
        <v>157</v>
      </c>
      <c r="D223" s="12" t="s">
        <v>661</v>
      </c>
      <c r="E223" s="12">
        <v>1193.05</v>
      </c>
      <c r="F223" s="14" t="str">
        <f t="shared" si="12"/>
        <v>2025-01-14ExpenseIkea51335 Project Expense - Materials1193.05</v>
      </c>
      <c r="G223" s="15">
        <f t="shared" si="13"/>
        <v>45671</v>
      </c>
      <c r="H223" s="16" t="str">
        <f>IF((IFERROR((VLOOKUP(D223,'Automation (QBO)'!A:B,2,FALSE)),"0"))=0,"Suspense",(IFERROR((VLOOKUP(D223,'Automation (QBO)'!A:B,2,FALSE)),"Suspense")))</f>
        <v>Project Expense - Materials</v>
      </c>
      <c r="I223" s="17">
        <f t="shared" si="14"/>
        <v>1193.05</v>
      </c>
      <c r="J223" s="12" t="str">
        <f t="shared" si="15"/>
        <v>Project Expense - Materials</v>
      </c>
    </row>
    <row r="224" spans="1:10" ht="16">
      <c r="A224" s="13" t="s">
        <v>172</v>
      </c>
      <c r="B224" s="12" t="s">
        <v>78</v>
      </c>
      <c r="C224" s="12" t="s">
        <v>157</v>
      </c>
      <c r="D224" s="12" t="s">
        <v>199</v>
      </c>
      <c r="E224" s="12">
        <v>-55.75</v>
      </c>
      <c r="F224" s="14" t="str">
        <f t="shared" si="12"/>
        <v>2025-01-14ExpenseIkea21020 GST/HST Payable-55.75</v>
      </c>
      <c r="G224" s="15">
        <f t="shared" si="13"/>
        <v>45671</v>
      </c>
      <c r="H224" s="16" t="str">
        <f>IF((IFERROR((VLOOKUP(D224,'Automation (QBO)'!A:B,2,FALSE)),"0"))=0,"Suspense",(IFERROR((VLOOKUP(D224,'Automation (QBO)'!A:B,2,FALSE)),"Suspense")))</f>
        <v>GST/HST Payable</v>
      </c>
      <c r="I224" s="17">
        <f t="shared" si="14"/>
        <v>-55.75</v>
      </c>
      <c r="J224" s="12" t="str">
        <f t="shared" si="15"/>
        <v>GST/HST Payable</v>
      </c>
    </row>
    <row r="225" spans="1:10" ht="16">
      <c r="A225" s="13" t="s">
        <v>172</v>
      </c>
      <c r="B225" s="12" t="s">
        <v>78</v>
      </c>
      <c r="C225" s="12" t="s">
        <v>141</v>
      </c>
      <c r="D225" s="12" t="s">
        <v>210</v>
      </c>
      <c r="E225" s="12">
        <v>8</v>
      </c>
      <c r="F225" s="14" t="str">
        <f t="shared" si="12"/>
        <v>2025-01-14ExpenseDSPC Parking Vancouver52205 Travel &amp; Parking8</v>
      </c>
      <c r="G225" s="15">
        <f t="shared" si="13"/>
        <v>45671</v>
      </c>
      <c r="H225" s="16" t="str">
        <f>IF((IFERROR((VLOOKUP(D225,'Automation (QBO)'!A:B,2,FALSE)),"0"))=0,"Suspense",(IFERROR((VLOOKUP(D225,'Automation (QBO)'!A:B,2,FALSE)),"Suspense")))</f>
        <v>Travel &amp; Parking</v>
      </c>
      <c r="I225" s="17">
        <f t="shared" si="14"/>
        <v>8</v>
      </c>
      <c r="J225" s="12" t="str">
        <f t="shared" si="15"/>
        <v>Travel &amp; Parking</v>
      </c>
    </row>
    <row r="226" spans="1:10" ht="16">
      <c r="A226" s="13" t="s">
        <v>172</v>
      </c>
      <c r="B226" s="12" t="s">
        <v>78</v>
      </c>
      <c r="C226" s="12" t="s">
        <v>141</v>
      </c>
      <c r="D226" s="12" t="s">
        <v>199</v>
      </c>
      <c r="E226" s="12">
        <v>0</v>
      </c>
      <c r="F226" s="14" t="str">
        <f t="shared" si="12"/>
        <v>2025-01-14ExpenseDSPC Parking Vancouver21020 GST/HST Payable0</v>
      </c>
      <c r="G226" s="15">
        <f t="shared" si="13"/>
        <v>45671</v>
      </c>
      <c r="H226" s="16" t="str">
        <f>IF((IFERROR((VLOOKUP(D226,'Automation (QBO)'!A:B,2,FALSE)),"0"))=0,"Suspense",(IFERROR((VLOOKUP(D226,'Automation (QBO)'!A:B,2,FALSE)),"Suspense")))</f>
        <v>GST/HST Payable</v>
      </c>
      <c r="I226" s="17">
        <f t="shared" si="14"/>
        <v>0</v>
      </c>
      <c r="J226" s="12" t="str">
        <f t="shared" si="15"/>
        <v>GST/HST Payable</v>
      </c>
    </row>
    <row r="227" spans="1:10" ht="16">
      <c r="A227" s="13" t="s">
        <v>172</v>
      </c>
      <c r="B227" s="12" t="s">
        <v>105</v>
      </c>
      <c r="D227" s="12" t="s">
        <v>220</v>
      </c>
      <c r="E227" s="12">
        <v>17177.150000000001</v>
      </c>
      <c r="F227" s="14" t="str">
        <f t="shared" si="12"/>
        <v>2025-01-14Journal Entry52505 Payroll - Hourly17177.15</v>
      </c>
      <c r="G227" s="15">
        <f t="shared" si="13"/>
        <v>45671</v>
      </c>
      <c r="H227" s="16" t="str">
        <f>IF((IFERROR((VLOOKUP(D227,'Automation (QBO)'!A:B,2,FALSE)),"0"))=0,"Suspense",(IFERROR((VLOOKUP(D227,'Automation (QBO)'!A:B,2,FALSE)),"Suspense")))</f>
        <v>Payroll - Hourly</v>
      </c>
      <c r="I227" s="17">
        <f t="shared" si="14"/>
        <v>17177.150000000001</v>
      </c>
      <c r="J227" s="12" t="str">
        <f t="shared" si="15"/>
        <v>Payroll - Hourly</v>
      </c>
    </row>
    <row r="228" spans="1:10" ht="16">
      <c r="A228" s="13" t="s">
        <v>172</v>
      </c>
      <c r="B228" s="12" t="s">
        <v>105</v>
      </c>
      <c r="D228" s="12" t="s">
        <v>349</v>
      </c>
      <c r="E228" s="12">
        <v>640.63</v>
      </c>
      <c r="F228" s="14" t="str">
        <f t="shared" si="12"/>
        <v>2025-01-14Journal Entry52545 Payroll - Employee Benefits (Paid)640.63</v>
      </c>
      <c r="G228" s="15">
        <f t="shared" si="13"/>
        <v>45671</v>
      </c>
      <c r="H228" s="16" t="str">
        <f>IF((IFERROR((VLOOKUP(D228,'Automation (QBO)'!A:B,2,FALSE)),"0"))=0,"Suspense",(IFERROR((VLOOKUP(D228,'Automation (QBO)'!A:B,2,FALSE)),"Suspense")))</f>
        <v>Payroll - Employee Benefits (Paid)</v>
      </c>
      <c r="I228" s="17">
        <f t="shared" si="14"/>
        <v>640.63</v>
      </c>
      <c r="J228" s="12" t="str">
        <f t="shared" si="15"/>
        <v>Payroll - Employee Benefits (Paid)</v>
      </c>
    </row>
    <row r="229" spans="1:10" ht="16">
      <c r="A229" s="13" t="s">
        <v>172</v>
      </c>
      <c r="B229" s="12" t="s">
        <v>105</v>
      </c>
      <c r="D229" s="12" t="s">
        <v>658</v>
      </c>
      <c r="E229" s="12">
        <v>424.27</v>
      </c>
      <c r="F229" s="14" t="str">
        <f t="shared" si="12"/>
        <v>2025-01-14Journal Entry52535 Payroll - WCB424.27</v>
      </c>
      <c r="G229" s="15">
        <f t="shared" si="13"/>
        <v>45671</v>
      </c>
      <c r="H229" s="16" t="str">
        <f>IF((IFERROR((VLOOKUP(D229,'Automation (QBO)'!A:B,2,FALSE)),"0"))=0,"Suspense",(IFERROR((VLOOKUP(D229,'Automation (QBO)'!A:B,2,FALSE)),"Suspense")))</f>
        <v>Payroll - WCB</v>
      </c>
      <c r="I229" s="17">
        <f t="shared" si="14"/>
        <v>424.27</v>
      </c>
      <c r="J229" s="12" t="str">
        <f t="shared" si="15"/>
        <v>Payroll - WCB</v>
      </c>
    </row>
    <row r="230" spans="1:10" ht="16">
      <c r="A230" s="13" t="s">
        <v>172</v>
      </c>
      <c r="B230" s="12" t="s">
        <v>105</v>
      </c>
      <c r="D230" s="12" t="s">
        <v>221</v>
      </c>
      <c r="E230" s="12">
        <v>990.71</v>
      </c>
      <c r="F230" s="14" t="str">
        <f t="shared" si="12"/>
        <v>2025-01-14Journal Entry52525 Payroll - CPP990.71</v>
      </c>
      <c r="G230" s="15">
        <f t="shared" si="13"/>
        <v>45671</v>
      </c>
      <c r="H230" s="16" t="str">
        <f>IF((IFERROR((VLOOKUP(D230,'Automation (QBO)'!A:B,2,FALSE)),"0"))=0,"Suspense",(IFERROR((VLOOKUP(D230,'Automation (QBO)'!A:B,2,FALSE)),"Suspense")))</f>
        <v>Payroll - CPP + EI</v>
      </c>
      <c r="I230" s="17">
        <f t="shared" si="14"/>
        <v>990.71</v>
      </c>
      <c r="J230" s="12" t="str">
        <f t="shared" si="15"/>
        <v>Payroll - CPP + EI</v>
      </c>
    </row>
    <row r="231" spans="1:10" ht="16">
      <c r="A231" s="13" t="s">
        <v>172</v>
      </c>
      <c r="B231" s="12" t="s">
        <v>105</v>
      </c>
      <c r="D231" s="12" t="s">
        <v>222</v>
      </c>
      <c r="E231" s="12">
        <v>394.37</v>
      </c>
      <c r="F231" s="14" t="str">
        <f t="shared" si="12"/>
        <v>2025-01-14Journal Entry52520 Payroll - EI394.37</v>
      </c>
      <c r="G231" s="15">
        <f t="shared" si="13"/>
        <v>45671</v>
      </c>
      <c r="H231" s="16" t="str">
        <f>IF((IFERROR((VLOOKUP(D231,'Automation (QBO)'!A:B,2,FALSE)),"0"))=0,"Suspense",(IFERROR((VLOOKUP(D231,'Automation (QBO)'!A:B,2,FALSE)),"Suspense")))</f>
        <v>Payroll - CPP + EI</v>
      </c>
      <c r="I231" s="17">
        <f t="shared" si="14"/>
        <v>394.37</v>
      </c>
      <c r="J231" s="12" t="str">
        <f t="shared" si="15"/>
        <v>Payroll - CPP + EI</v>
      </c>
    </row>
    <row r="232" spans="1:10" ht="16">
      <c r="A232" s="13" t="s">
        <v>172</v>
      </c>
      <c r="B232" s="12" t="s">
        <v>105</v>
      </c>
      <c r="D232" s="12" t="s">
        <v>206</v>
      </c>
      <c r="E232" s="12">
        <v>103.64</v>
      </c>
      <c r="F232" s="14" t="str">
        <f t="shared" si="12"/>
        <v>2025-01-14Journal Entry52115 Bank Fees103.64</v>
      </c>
      <c r="G232" s="15">
        <f t="shared" si="13"/>
        <v>45671</v>
      </c>
      <c r="H232" s="16" t="str">
        <f>IF((IFERROR((VLOOKUP(D232,'Automation (QBO)'!A:B,2,FALSE)),"0"))=0,"Suspense",(IFERROR((VLOOKUP(D232,'Automation (QBO)'!A:B,2,FALSE)),"Suspense")))</f>
        <v>Bank Fees</v>
      </c>
      <c r="I232" s="17">
        <f t="shared" si="14"/>
        <v>103.64</v>
      </c>
      <c r="J232" s="12" t="str">
        <f t="shared" si="15"/>
        <v>Bank Fees</v>
      </c>
    </row>
    <row r="233" spans="1:10" ht="16">
      <c r="A233" s="13" t="s">
        <v>172</v>
      </c>
      <c r="B233" s="12" t="s">
        <v>105</v>
      </c>
      <c r="D233" s="12" t="s">
        <v>223</v>
      </c>
      <c r="E233" s="12">
        <v>-5.18</v>
      </c>
      <c r="F233" s="14" t="str">
        <f t="shared" si="12"/>
        <v>2025-01-14Journal Entry21031 GST/HST Suspense-5.18</v>
      </c>
      <c r="G233" s="15">
        <f t="shared" si="13"/>
        <v>45671</v>
      </c>
      <c r="H233" s="16" t="str">
        <f>IF((IFERROR((VLOOKUP(D233,'Automation (QBO)'!A:B,2,FALSE)),"0"))=0,"Suspense",(IFERROR((VLOOKUP(D233,'Automation (QBO)'!A:B,2,FALSE)),"Suspense")))</f>
        <v>GST/HST Suspense</v>
      </c>
      <c r="I233" s="17">
        <f t="shared" si="14"/>
        <v>-5.18</v>
      </c>
      <c r="J233" s="12" t="str">
        <f t="shared" si="15"/>
        <v>GST/HST Suspense</v>
      </c>
    </row>
    <row r="234" spans="1:10" ht="16">
      <c r="A234" s="13" t="s">
        <v>172</v>
      </c>
      <c r="B234" s="12" t="s">
        <v>105</v>
      </c>
      <c r="D234" s="12" t="s">
        <v>659</v>
      </c>
      <c r="E234" s="12">
        <v>1042.44</v>
      </c>
      <c r="F234" s="14" t="str">
        <f t="shared" si="12"/>
        <v>2025-01-14Journal Entry21001 Payroll - Employee Benefits (Collected)1042.44</v>
      </c>
      <c r="G234" s="15">
        <f t="shared" si="13"/>
        <v>45671</v>
      </c>
      <c r="H234" s="16" t="str">
        <f>IF((IFERROR((VLOOKUP(D234,'Automation (QBO)'!A:B,2,FALSE)),"0"))=0,"Suspense",(IFERROR((VLOOKUP(D234,'Automation (QBO)'!A:B,2,FALSE)),"Suspense")))</f>
        <v>Payroll - Employee Benefits (Collected)</v>
      </c>
      <c r="I234" s="17">
        <f t="shared" si="14"/>
        <v>1042.44</v>
      </c>
      <c r="J234" s="12" t="str">
        <f t="shared" si="15"/>
        <v>Payroll - Employee Benefits (Collected)</v>
      </c>
    </row>
    <row r="235" spans="1:10" ht="16">
      <c r="A235" s="13" t="s">
        <v>172</v>
      </c>
      <c r="B235" s="12" t="s">
        <v>105</v>
      </c>
      <c r="D235" s="12" t="s">
        <v>201</v>
      </c>
      <c r="E235" s="12">
        <v>-18693.509999999998</v>
      </c>
      <c r="F235" s="14" t="str">
        <f t="shared" si="12"/>
        <v>2025-01-14Journal Entry11005 Chequing (CIBC)-18693.51</v>
      </c>
      <c r="G235" s="15">
        <f t="shared" si="13"/>
        <v>45671</v>
      </c>
      <c r="H235" s="16" t="str">
        <f>IF((IFERROR((VLOOKUP(D235,'Automation (QBO)'!A:B,2,FALSE)),"0"))=0,"Suspense",(IFERROR((VLOOKUP(D235,'Automation (QBO)'!A:B,2,FALSE)),"Suspense")))</f>
        <v>Chequing (CIBC)</v>
      </c>
      <c r="I235" s="17">
        <f t="shared" si="14"/>
        <v>-18693.509999999998</v>
      </c>
      <c r="J235" s="12" t="str">
        <f t="shared" si="15"/>
        <v>Chequing (CIBC)</v>
      </c>
    </row>
    <row r="236" spans="1:10" ht="16">
      <c r="A236" s="13" t="s">
        <v>172</v>
      </c>
      <c r="B236" s="12" t="s">
        <v>78</v>
      </c>
      <c r="C236" s="12" t="s">
        <v>157</v>
      </c>
      <c r="D236" s="12" t="s">
        <v>506</v>
      </c>
      <c r="E236" s="12">
        <v>1248.8</v>
      </c>
      <c r="F236" s="14" t="str">
        <f t="shared" si="12"/>
        <v>2025-01-14ExpenseIkea21010 Credit Card (CIBC Visa)1248.8</v>
      </c>
      <c r="G236" s="15">
        <f t="shared" si="13"/>
        <v>45671</v>
      </c>
      <c r="H236" s="16" t="str">
        <f>IF((IFERROR((VLOOKUP(D236,'Automation (QBO)'!A:B,2,FALSE)),"0"))=0,"Suspense",(IFERROR((VLOOKUP(D236,'Automation (QBO)'!A:B,2,FALSE)),"Suspense")))</f>
        <v>Credit Card (CIBC Visa)</v>
      </c>
      <c r="I236" s="17">
        <f t="shared" si="14"/>
        <v>1248.8</v>
      </c>
      <c r="J236" s="12" t="str">
        <f t="shared" si="15"/>
        <v>Credit Card (CIBC Visa)</v>
      </c>
    </row>
    <row r="237" spans="1:10" ht="16">
      <c r="A237" s="13" t="s">
        <v>172</v>
      </c>
      <c r="B237" s="12" t="s">
        <v>78</v>
      </c>
      <c r="C237" s="12" t="s">
        <v>141</v>
      </c>
      <c r="D237" s="12" t="s">
        <v>506</v>
      </c>
      <c r="E237" s="12">
        <v>8</v>
      </c>
      <c r="F237" s="14" t="str">
        <f t="shared" si="12"/>
        <v>2025-01-14ExpenseDSPC Parking Vancouver21010 Credit Card (CIBC Visa)8</v>
      </c>
      <c r="G237" s="15">
        <f t="shared" si="13"/>
        <v>45671</v>
      </c>
      <c r="H237" s="16" t="str">
        <f>IF((IFERROR((VLOOKUP(D237,'Automation (QBO)'!A:B,2,FALSE)),"0"))=0,"Suspense",(IFERROR((VLOOKUP(D237,'Automation (QBO)'!A:B,2,FALSE)),"Suspense")))</f>
        <v>Credit Card (CIBC Visa)</v>
      </c>
      <c r="I237" s="17">
        <f t="shared" si="14"/>
        <v>8</v>
      </c>
      <c r="J237" s="12" t="str">
        <f t="shared" si="15"/>
        <v>Credit Card (CIBC Visa)</v>
      </c>
    </row>
    <row r="238" spans="1:10" ht="16">
      <c r="A238" s="13" t="s">
        <v>675</v>
      </c>
      <c r="B238" s="12" t="s">
        <v>78</v>
      </c>
      <c r="C238" s="12" t="s">
        <v>94</v>
      </c>
      <c r="D238" s="12" t="s">
        <v>661</v>
      </c>
      <c r="E238" s="12">
        <v>256.7</v>
      </c>
      <c r="F238" s="14" t="str">
        <f t="shared" si="12"/>
        <v>2025-01-15ExpenseDicks Lumber51335 Project Expense - Materials256.7</v>
      </c>
      <c r="G238" s="15">
        <f t="shared" si="13"/>
        <v>45672</v>
      </c>
      <c r="H238" s="16" t="str">
        <f>IF((IFERROR((VLOOKUP(D238,'Automation (QBO)'!A:B,2,FALSE)),"0"))=0,"Suspense",(IFERROR((VLOOKUP(D238,'Automation (QBO)'!A:B,2,FALSE)),"Suspense")))</f>
        <v>Project Expense - Materials</v>
      </c>
      <c r="I238" s="17">
        <f t="shared" si="14"/>
        <v>256.7</v>
      </c>
      <c r="J238" s="12" t="str">
        <f t="shared" si="15"/>
        <v>Project Expense - Materials</v>
      </c>
    </row>
    <row r="239" spans="1:10" ht="16">
      <c r="A239" s="13" t="s">
        <v>675</v>
      </c>
      <c r="B239" s="12" t="s">
        <v>78</v>
      </c>
      <c r="C239" s="12" t="s">
        <v>94</v>
      </c>
      <c r="D239" s="12" t="s">
        <v>199</v>
      </c>
      <c r="E239" s="12">
        <v>-12</v>
      </c>
      <c r="F239" s="14" t="str">
        <f t="shared" si="12"/>
        <v>2025-01-15ExpenseDicks Lumber21020 GST/HST Payable-12</v>
      </c>
      <c r="G239" s="15">
        <f t="shared" si="13"/>
        <v>45672</v>
      </c>
      <c r="H239" s="16" t="str">
        <f>IF((IFERROR((VLOOKUP(D239,'Automation (QBO)'!A:B,2,FALSE)),"0"))=0,"Suspense",(IFERROR((VLOOKUP(D239,'Automation (QBO)'!A:B,2,FALSE)),"Suspense")))</f>
        <v>GST/HST Payable</v>
      </c>
      <c r="I239" s="17">
        <f t="shared" si="14"/>
        <v>-12</v>
      </c>
      <c r="J239" s="12" t="str">
        <f t="shared" si="15"/>
        <v>GST/HST Payable</v>
      </c>
    </row>
    <row r="240" spans="1:10" ht="16">
      <c r="A240" s="13" t="s">
        <v>675</v>
      </c>
      <c r="B240" s="12" t="s">
        <v>105</v>
      </c>
      <c r="D240" s="12" t="s">
        <v>225</v>
      </c>
      <c r="E240" s="12">
        <v>13631.83</v>
      </c>
      <c r="F240" s="14" t="str">
        <f t="shared" si="12"/>
        <v>2025-01-15Journal Entry52510 Payroll - Salary13631.83</v>
      </c>
      <c r="G240" s="15">
        <f t="shared" si="13"/>
        <v>45672</v>
      </c>
      <c r="H240" s="16" t="str">
        <f>IF((IFERROR((VLOOKUP(D240,'Automation (QBO)'!A:B,2,FALSE)),"0"))=0,"Suspense",(IFERROR((VLOOKUP(D240,'Automation (QBO)'!A:B,2,FALSE)),"Suspense")))</f>
        <v>Payroll - Salary</v>
      </c>
      <c r="I240" s="17">
        <f t="shared" si="14"/>
        <v>13631.83</v>
      </c>
      <c r="J240" s="12" t="str">
        <f t="shared" si="15"/>
        <v>Payroll - Salary</v>
      </c>
    </row>
    <row r="241" spans="1:10" ht="16">
      <c r="A241" s="13" t="s">
        <v>675</v>
      </c>
      <c r="B241" s="12" t="s">
        <v>105</v>
      </c>
      <c r="D241" s="12" t="s">
        <v>349</v>
      </c>
      <c r="E241" s="12">
        <v>97.96</v>
      </c>
      <c r="F241" s="14" t="str">
        <f t="shared" si="12"/>
        <v>2025-01-15Journal Entry52545 Payroll - Employee Benefits (Paid)97.96</v>
      </c>
      <c r="G241" s="15">
        <f t="shared" si="13"/>
        <v>45672</v>
      </c>
      <c r="H241" s="16" t="str">
        <f>IF((IFERROR((VLOOKUP(D241,'Automation (QBO)'!A:B,2,FALSE)),"0"))=0,"Suspense",(IFERROR((VLOOKUP(D241,'Automation (QBO)'!A:B,2,FALSE)),"Suspense")))</f>
        <v>Payroll - Employee Benefits (Paid)</v>
      </c>
      <c r="I241" s="17">
        <f t="shared" si="14"/>
        <v>97.96</v>
      </c>
      <c r="J241" s="12" t="str">
        <f t="shared" si="15"/>
        <v>Payroll - Employee Benefits (Paid)</v>
      </c>
    </row>
    <row r="242" spans="1:10" ht="16">
      <c r="A242" s="13" t="s">
        <v>675</v>
      </c>
      <c r="B242" s="12" t="s">
        <v>105</v>
      </c>
      <c r="D242" s="12" t="s">
        <v>658</v>
      </c>
      <c r="E242" s="12">
        <v>336.7</v>
      </c>
      <c r="F242" s="14" t="str">
        <f t="shared" si="12"/>
        <v>2025-01-15Journal Entry52535 Payroll - WCB336.7</v>
      </c>
      <c r="G242" s="15">
        <f t="shared" si="13"/>
        <v>45672</v>
      </c>
      <c r="H242" s="16" t="str">
        <f>IF((IFERROR((VLOOKUP(D242,'Automation (QBO)'!A:B,2,FALSE)),"0"))=0,"Suspense",(IFERROR((VLOOKUP(D242,'Automation (QBO)'!A:B,2,FALSE)),"Suspense")))</f>
        <v>Payroll - WCB</v>
      </c>
      <c r="I242" s="17">
        <f t="shared" si="14"/>
        <v>336.7</v>
      </c>
      <c r="J242" s="12" t="str">
        <f t="shared" si="15"/>
        <v>Payroll - WCB</v>
      </c>
    </row>
    <row r="243" spans="1:10" ht="16">
      <c r="A243" s="13" t="s">
        <v>675</v>
      </c>
      <c r="B243" s="12" t="s">
        <v>105</v>
      </c>
      <c r="D243" s="12" t="s">
        <v>221</v>
      </c>
      <c r="E243" s="12">
        <v>779.3</v>
      </c>
      <c r="F243" s="14" t="str">
        <f t="shared" si="12"/>
        <v>2025-01-15Journal Entry52525 Payroll - CPP779.3</v>
      </c>
      <c r="G243" s="15">
        <f t="shared" si="13"/>
        <v>45672</v>
      </c>
      <c r="H243" s="16" t="str">
        <f>IF((IFERROR((VLOOKUP(D243,'Automation (QBO)'!A:B,2,FALSE)),"0"))=0,"Suspense",(IFERROR((VLOOKUP(D243,'Automation (QBO)'!A:B,2,FALSE)),"Suspense")))</f>
        <v>Payroll - CPP + EI</v>
      </c>
      <c r="I243" s="17">
        <f t="shared" si="14"/>
        <v>779.3</v>
      </c>
      <c r="J243" s="12" t="str">
        <f t="shared" si="15"/>
        <v>Payroll - CPP + EI</v>
      </c>
    </row>
    <row r="244" spans="1:10" ht="16">
      <c r="A244" s="13" t="s">
        <v>675</v>
      </c>
      <c r="B244" s="12" t="s">
        <v>105</v>
      </c>
      <c r="D244" s="12" t="s">
        <v>222</v>
      </c>
      <c r="E244" s="12">
        <v>136.36000000000001</v>
      </c>
      <c r="F244" s="14" t="str">
        <f t="shared" si="12"/>
        <v>2025-01-15Journal Entry52520 Payroll - EI136.36</v>
      </c>
      <c r="G244" s="15">
        <f t="shared" si="13"/>
        <v>45672</v>
      </c>
      <c r="H244" s="16" t="str">
        <f>IF((IFERROR((VLOOKUP(D244,'Automation (QBO)'!A:B,2,FALSE)),"0"))=0,"Suspense",(IFERROR((VLOOKUP(D244,'Automation (QBO)'!A:B,2,FALSE)),"Suspense")))</f>
        <v>Payroll - CPP + EI</v>
      </c>
      <c r="I244" s="17">
        <f t="shared" si="14"/>
        <v>136.36000000000001</v>
      </c>
      <c r="J244" s="12" t="str">
        <f t="shared" si="15"/>
        <v>Payroll - CPP + EI</v>
      </c>
    </row>
    <row r="245" spans="1:10" ht="16">
      <c r="A245" s="13" t="s">
        <v>675</v>
      </c>
      <c r="B245" s="12" t="s">
        <v>105</v>
      </c>
      <c r="D245" s="12" t="s">
        <v>206</v>
      </c>
      <c r="E245" s="12">
        <v>104.14</v>
      </c>
      <c r="F245" s="14" t="str">
        <f t="shared" si="12"/>
        <v>2025-01-15Journal Entry52115 Bank Fees104.14</v>
      </c>
      <c r="G245" s="15">
        <f t="shared" si="13"/>
        <v>45672</v>
      </c>
      <c r="H245" s="16" t="str">
        <f>IF((IFERROR((VLOOKUP(D245,'Automation (QBO)'!A:B,2,FALSE)),"0"))=0,"Suspense",(IFERROR((VLOOKUP(D245,'Automation (QBO)'!A:B,2,FALSE)),"Suspense")))</f>
        <v>Bank Fees</v>
      </c>
      <c r="I245" s="17">
        <f t="shared" si="14"/>
        <v>104.14</v>
      </c>
      <c r="J245" s="12" t="str">
        <f t="shared" si="15"/>
        <v>Bank Fees</v>
      </c>
    </row>
    <row r="246" spans="1:10" ht="16">
      <c r="A246" s="13" t="s">
        <v>675</v>
      </c>
      <c r="B246" s="12" t="s">
        <v>105</v>
      </c>
      <c r="D246" s="12" t="s">
        <v>223</v>
      </c>
      <c r="E246" s="12">
        <v>-5.21</v>
      </c>
      <c r="F246" s="14" t="str">
        <f t="shared" si="12"/>
        <v>2025-01-15Journal Entry21031 GST/HST Suspense-5.21</v>
      </c>
      <c r="G246" s="15">
        <f t="shared" si="13"/>
        <v>45672</v>
      </c>
      <c r="H246" s="16" t="str">
        <f>IF((IFERROR((VLOOKUP(D246,'Automation (QBO)'!A:B,2,FALSE)),"0"))=0,"Suspense",(IFERROR((VLOOKUP(D246,'Automation (QBO)'!A:B,2,FALSE)),"Suspense")))</f>
        <v>GST/HST Suspense</v>
      </c>
      <c r="I246" s="17">
        <f t="shared" si="14"/>
        <v>-5.21</v>
      </c>
      <c r="J246" s="12" t="str">
        <f t="shared" si="15"/>
        <v>GST/HST Suspense</v>
      </c>
    </row>
    <row r="247" spans="1:10" ht="16">
      <c r="A247" s="13" t="s">
        <v>675</v>
      </c>
      <c r="B247" s="12" t="s">
        <v>105</v>
      </c>
      <c r="D247" s="12" t="s">
        <v>659</v>
      </c>
      <c r="E247" s="12">
        <v>163.25</v>
      </c>
      <c r="F247" s="14" t="str">
        <f t="shared" si="12"/>
        <v>2025-01-15Journal Entry21001 Payroll - Employee Benefits (Collected)163.25</v>
      </c>
      <c r="G247" s="15">
        <f t="shared" si="13"/>
        <v>45672</v>
      </c>
      <c r="H247" s="16" t="str">
        <f>IF((IFERROR((VLOOKUP(D247,'Automation (QBO)'!A:B,2,FALSE)),"0"))=0,"Suspense",(IFERROR((VLOOKUP(D247,'Automation (QBO)'!A:B,2,FALSE)),"Suspense")))</f>
        <v>Payroll - Employee Benefits (Collected)</v>
      </c>
      <c r="I247" s="17">
        <f t="shared" si="14"/>
        <v>163.25</v>
      </c>
      <c r="J247" s="12" t="str">
        <f t="shared" si="15"/>
        <v>Payroll - Employee Benefits (Collected)</v>
      </c>
    </row>
    <row r="248" spans="1:10" ht="16">
      <c r="A248" s="13" t="s">
        <v>675</v>
      </c>
      <c r="B248" s="12" t="s">
        <v>105</v>
      </c>
      <c r="D248" s="12" t="s">
        <v>201</v>
      </c>
      <c r="E248" s="12">
        <v>-14928.25</v>
      </c>
      <c r="F248" s="14" t="str">
        <f t="shared" si="12"/>
        <v>2025-01-15Journal Entry11005 Chequing (CIBC)-14928.25</v>
      </c>
      <c r="G248" s="15">
        <f t="shared" si="13"/>
        <v>45672</v>
      </c>
      <c r="H248" s="16" t="str">
        <f>IF((IFERROR((VLOOKUP(D248,'Automation (QBO)'!A:B,2,FALSE)),"0"))=0,"Suspense",(IFERROR((VLOOKUP(D248,'Automation (QBO)'!A:B,2,FALSE)),"Suspense")))</f>
        <v>Chequing (CIBC)</v>
      </c>
      <c r="I248" s="17">
        <f t="shared" si="14"/>
        <v>-14928.25</v>
      </c>
      <c r="J248" s="12" t="str">
        <f t="shared" si="15"/>
        <v>Chequing (CIBC)</v>
      </c>
    </row>
    <row r="249" spans="1:10" ht="16">
      <c r="A249" s="13" t="s">
        <v>675</v>
      </c>
      <c r="B249" s="12" t="s">
        <v>78</v>
      </c>
      <c r="C249" s="12" t="s">
        <v>112</v>
      </c>
      <c r="D249" s="12" t="s">
        <v>201</v>
      </c>
      <c r="E249" s="12">
        <v>-15000</v>
      </c>
      <c r="F249" s="14" t="str">
        <f t="shared" si="12"/>
        <v>2025-01-15ExpenseBKS Mechanical11005 Chequing (CIBC)-15000</v>
      </c>
      <c r="G249" s="15">
        <f t="shared" si="13"/>
        <v>45672</v>
      </c>
      <c r="H249" s="16" t="str">
        <f>IF((IFERROR((VLOOKUP(D249,'Automation (QBO)'!A:B,2,FALSE)),"0"))=0,"Suspense",(IFERROR((VLOOKUP(D249,'Automation (QBO)'!A:B,2,FALSE)),"Suspense")))</f>
        <v>Chequing (CIBC)</v>
      </c>
      <c r="I249" s="17">
        <f t="shared" si="14"/>
        <v>-15000</v>
      </c>
      <c r="J249" s="12" t="str">
        <f t="shared" si="15"/>
        <v>Chequing (CIBC)</v>
      </c>
    </row>
    <row r="250" spans="1:10" ht="16">
      <c r="A250" s="13" t="s">
        <v>675</v>
      </c>
      <c r="B250" s="12" t="s">
        <v>78</v>
      </c>
      <c r="C250" s="12" t="s">
        <v>112</v>
      </c>
      <c r="D250" s="12" t="s">
        <v>655</v>
      </c>
      <c r="E250" s="12">
        <v>14285.71</v>
      </c>
      <c r="F250" s="14" t="str">
        <f t="shared" si="12"/>
        <v>2025-01-15ExpenseBKS Mechanical51320 Project Expense - Subcontractors14285.71</v>
      </c>
      <c r="G250" s="15">
        <f t="shared" si="13"/>
        <v>45672</v>
      </c>
      <c r="H250" s="16" t="str">
        <f>IF((IFERROR((VLOOKUP(D250,'Automation (QBO)'!A:B,2,FALSE)),"0"))=0,"Suspense",(IFERROR((VLOOKUP(D250,'Automation (QBO)'!A:B,2,FALSE)),"Suspense")))</f>
        <v>Project Expense - Subcontractors</v>
      </c>
      <c r="I250" s="17">
        <f t="shared" si="14"/>
        <v>14285.71</v>
      </c>
      <c r="J250" s="12" t="str">
        <f t="shared" si="15"/>
        <v>Project Expense - Subcontractors</v>
      </c>
    </row>
    <row r="251" spans="1:10" ht="16">
      <c r="A251" s="13" t="s">
        <v>675</v>
      </c>
      <c r="B251" s="12" t="s">
        <v>78</v>
      </c>
      <c r="C251" s="12" t="s">
        <v>112</v>
      </c>
      <c r="D251" s="12" t="s">
        <v>199</v>
      </c>
      <c r="E251" s="12">
        <v>-714.29</v>
      </c>
      <c r="F251" s="14" t="str">
        <f t="shared" si="12"/>
        <v>2025-01-15ExpenseBKS Mechanical21020 GST/HST Payable-714.29</v>
      </c>
      <c r="G251" s="15">
        <f t="shared" si="13"/>
        <v>45672</v>
      </c>
      <c r="H251" s="16" t="str">
        <f>IF((IFERROR((VLOOKUP(D251,'Automation (QBO)'!A:B,2,FALSE)),"0"))=0,"Suspense",(IFERROR((VLOOKUP(D251,'Automation (QBO)'!A:B,2,FALSE)),"Suspense")))</f>
        <v>GST/HST Payable</v>
      </c>
      <c r="I251" s="17">
        <f t="shared" si="14"/>
        <v>-714.29</v>
      </c>
      <c r="J251" s="12" t="str">
        <f t="shared" si="15"/>
        <v>GST/HST Payable</v>
      </c>
    </row>
    <row r="252" spans="1:10" ht="16">
      <c r="A252" s="13" t="s">
        <v>675</v>
      </c>
      <c r="B252" s="12" t="s">
        <v>78</v>
      </c>
      <c r="C252" s="12" t="s">
        <v>94</v>
      </c>
      <c r="D252" s="12" t="s">
        <v>506</v>
      </c>
      <c r="E252" s="12">
        <v>268.7</v>
      </c>
      <c r="F252" s="14" t="str">
        <f t="shared" si="12"/>
        <v>2025-01-15ExpenseDicks Lumber21010 Credit Card (CIBC Visa)268.7</v>
      </c>
      <c r="G252" s="15">
        <f t="shared" si="13"/>
        <v>45672</v>
      </c>
      <c r="H252" s="16" t="str">
        <f>IF((IFERROR((VLOOKUP(D252,'Automation (QBO)'!A:B,2,FALSE)),"0"))=0,"Suspense",(IFERROR((VLOOKUP(D252,'Automation (QBO)'!A:B,2,FALSE)),"Suspense")))</f>
        <v>Credit Card (CIBC Visa)</v>
      </c>
      <c r="I252" s="17">
        <f t="shared" si="14"/>
        <v>268.7</v>
      </c>
      <c r="J252" s="12" t="str">
        <f t="shared" si="15"/>
        <v>Credit Card (CIBC Visa)</v>
      </c>
    </row>
    <row r="253" spans="1:10" ht="16">
      <c r="A253" s="13" t="s">
        <v>676</v>
      </c>
      <c r="B253" s="12" t="s">
        <v>78</v>
      </c>
      <c r="C253" s="12" t="s">
        <v>120</v>
      </c>
      <c r="D253" s="12" t="s">
        <v>660</v>
      </c>
      <c r="E253" s="12">
        <v>33.590000000000003</v>
      </c>
      <c r="F253" s="14" t="str">
        <f t="shared" si="12"/>
        <v>2025-01-16ExpenseGoDaddy52152 Technology &amp; Website33.59</v>
      </c>
      <c r="G253" s="15">
        <f t="shared" si="13"/>
        <v>45673</v>
      </c>
      <c r="H253" s="16" t="str">
        <f>IF((IFERROR((VLOOKUP(D253,'Automation (QBO)'!A:B,2,FALSE)),"0"))=0,"Suspense",(IFERROR((VLOOKUP(D253,'Automation (QBO)'!A:B,2,FALSE)),"Suspense")))</f>
        <v>Technology &amp; Website</v>
      </c>
      <c r="I253" s="17">
        <f t="shared" si="14"/>
        <v>33.590000000000003</v>
      </c>
      <c r="J253" s="12" t="str">
        <f t="shared" si="15"/>
        <v>Technology &amp; Website</v>
      </c>
    </row>
    <row r="254" spans="1:10" ht="16">
      <c r="A254" s="13" t="s">
        <v>676</v>
      </c>
      <c r="B254" s="12" t="s">
        <v>78</v>
      </c>
      <c r="C254" s="12" t="s">
        <v>120</v>
      </c>
      <c r="D254" s="12" t="s">
        <v>506</v>
      </c>
      <c r="E254" s="12">
        <v>33.590000000000003</v>
      </c>
      <c r="F254" s="14" t="str">
        <f t="shared" si="12"/>
        <v>2025-01-16ExpenseGoDaddy21010 Credit Card (CIBC Visa)33.59</v>
      </c>
      <c r="G254" s="15">
        <f t="shared" si="13"/>
        <v>45673</v>
      </c>
      <c r="H254" s="16" t="str">
        <f>IF((IFERROR((VLOOKUP(D254,'Automation (QBO)'!A:B,2,FALSE)),"0"))=0,"Suspense",(IFERROR((VLOOKUP(D254,'Automation (QBO)'!A:B,2,FALSE)),"Suspense")))</f>
        <v>Credit Card (CIBC Visa)</v>
      </c>
      <c r="I254" s="17">
        <f t="shared" si="14"/>
        <v>33.590000000000003</v>
      </c>
      <c r="J254" s="12" t="str">
        <f t="shared" si="15"/>
        <v>Credit Card (CIBC Visa)</v>
      </c>
    </row>
    <row r="255" spans="1:10" ht="16">
      <c r="A255" s="13" t="s">
        <v>677</v>
      </c>
      <c r="B255" s="12" t="s">
        <v>78</v>
      </c>
      <c r="D255" s="12" t="s">
        <v>384</v>
      </c>
      <c r="E255" s="12">
        <v>24.92</v>
      </c>
      <c r="F255" s="14" t="str">
        <f t="shared" si="12"/>
        <v>2025-01-17Expense52165 Subscriptions (Annual)24.92</v>
      </c>
      <c r="G255" s="15">
        <f t="shared" si="13"/>
        <v>45674</v>
      </c>
      <c r="H255" s="16" t="str">
        <f>IF((IFERROR((VLOOKUP(D255,'Automation (QBO)'!A:B,2,FALSE)),"0"))=0,"Suspense",(IFERROR((VLOOKUP(D255,'Automation (QBO)'!A:B,2,FALSE)),"Suspense")))</f>
        <v>Subscriptions (Annual)</v>
      </c>
      <c r="I255" s="17">
        <f t="shared" si="14"/>
        <v>24.92</v>
      </c>
      <c r="J255" s="12" t="str">
        <f t="shared" si="15"/>
        <v>Subscriptions (Annual)</v>
      </c>
    </row>
    <row r="256" spans="1:10" ht="16">
      <c r="A256" s="13" t="s">
        <v>677</v>
      </c>
      <c r="B256" s="12" t="s">
        <v>78</v>
      </c>
      <c r="D256" s="12" t="s">
        <v>199</v>
      </c>
      <c r="E256" s="12">
        <v>0</v>
      </c>
      <c r="F256" s="14" t="str">
        <f t="shared" si="12"/>
        <v>2025-01-17Expense21020 GST/HST Payable0</v>
      </c>
      <c r="G256" s="15">
        <f t="shared" si="13"/>
        <v>45674</v>
      </c>
      <c r="H256" s="16" t="str">
        <f>IF((IFERROR((VLOOKUP(D256,'Automation (QBO)'!A:B,2,FALSE)),"0"))=0,"Suspense",(IFERROR((VLOOKUP(D256,'Automation (QBO)'!A:B,2,FALSE)),"Suspense")))</f>
        <v>GST/HST Payable</v>
      </c>
      <c r="I256" s="17">
        <f t="shared" si="14"/>
        <v>0</v>
      </c>
      <c r="J256" s="12" t="str">
        <f t="shared" si="15"/>
        <v>GST/HST Payable</v>
      </c>
    </row>
    <row r="257" spans="1:10" ht="16">
      <c r="A257" s="13" t="s">
        <v>677</v>
      </c>
      <c r="B257" s="12" t="s">
        <v>78</v>
      </c>
      <c r="C257" s="12" t="s">
        <v>123</v>
      </c>
      <c r="D257" s="12" t="s">
        <v>655</v>
      </c>
      <c r="E257" s="12">
        <v>623.82000000000005</v>
      </c>
      <c r="F257" s="14" t="str">
        <f t="shared" si="12"/>
        <v>2025-01-17ExpensePacific West Systems Supplies51320 Project Expense - Subcontractors623.82</v>
      </c>
      <c r="G257" s="15">
        <f t="shared" si="13"/>
        <v>45674</v>
      </c>
      <c r="H257" s="16" t="str">
        <f>IF((IFERROR((VLOOKUP(D257,'Automation (QBO)'!A:B,2,FALSE)),"0"))=0,"Suspense",(IFERROR((VLOOKUP(D257,'Automation (QBO)'!A:B,2,FALSE)),"Suspense")))</f>
        <v>Project Expense - Subcontractors</v>
      </c>
      <c r="I257" s="17">
        <f t="shared" si="14"/>
        <v>623.82000000000005</v>
      </c>
      <c r="J257" s="12" t="str">
        <f t="shared" si="15"/>
        <v>Project Expense - Subcontractors</v>
      </c>
    </row>
    <row r="258" spans="1:10" ht="16">
      <c r="A258" s="13" t="s">
        <v>677</v>
      </c>
      <c r="B258" s="12" t="s">
        <v>78</v>
      </c>
      <c r="C258" s="12" t="s">
        <v>123</v>
      </c>
      <c r="D258" s="12" t="s">
        <v>199</v>
      </c>
      <c r="E258" s="12">
        <v>-29.15</v>
      </c>
      <c r="F258" s="14" t="str">
        <f t="shared" ref="F258:F321" si="16">A258&amp;B258&amp;C258&amp;D258&amp;E258</f>
        <v>2025-01-17ExpensePacific West Systems Supplies21020 GST/HST Payable-29.15</v>
      </c>
      <c r="G258" s="15">
        <f t="shared" ref="G258:G321" si="17">IFERROR((DATEVALUE(A258)),A258)</f>
        <v>45674</v>
      </c>
      <c r="H258" s="16" t="str">
        <f>IF((IFERROR((VLOOKUP(D258,'Automation (QBO)'!A:B,2,FALSE)),"0"))=0,"Suspense",(IFERROR((VLOOKUP(D258,'Automation (QBO)'!A:B,2,FALSE)),"Suspense")))</f>
        <v>GST/HST Payable</v>
      </c>
      <c r="I258" s="17">
        <f t="shared" ref="I258:I321" si="18">E258</f>
        <v>-29.15</v>
      </c>
      <c r="J258" s="12" t="str">
        <f t="shared" ref="J258:J321" si="19">H258</f>
        <v>GST/HST Payable</v>
      </c>
    </row>
    <row r="259" spans="1:10" ht="16">
      <c r="A259" s="13" t="s">
        <v>677</v>
      </c>
      <c r="B259" s="12" t="s">
        <v>78</v>
      </c>
      <c r="C259" s="12" t="s">
        <v>123</v>
      </c>
      <c r="D259" s="12" t="s">
        <v>655</v>
      </c>
      <c r="E259" s="12">
        <v>597.4</v>
      </c>
      <c r="F259" s="14" t="str">
        <f t="shared" si="16"/>
        <v>2025-01-17ExpensePacific West Systems Supplies51320 Project Expense - Subcontractors597.4</v>
      </c>
      <c r="G259" s="15">
        <f t="shared" si="17"/>
        <v>45674</v>
      </c>
      <c r="H259" s="16" t="str">
        <f>IF((IFERROR((VLOOKUP(D259,'Automation (QBO)'!A:B,2,FALSE)),"0"))=0,"Suspense",(IFERROR((VLOOKUP(D259,'Automation (QBO)'!A:B,2,FALSE)),"Suspense")))</f>
        <v>Project Expense - Subcontractors</v>
      </c>
      <c r="I259" s="17">
        <f t="shared" si="18"/>
        <v>597.4</v>
      </c>
      <c r="J259" s="12" t="str">
        <f t="shared" si="19"/>
        <v>Project Expense - Subcontractors</v>
      </c>
    </row>
    <row r="260" spans="1:10" ht="16">
      <c r="A260" s="13" t="s">
        <v>677</v>
      </c>
      <c r="B260" s="12" t="s">
        <v>78</v>
      </c>
      <c r="C260" s="12" t="s">
        <v>123</v>
      </c>
      <c r="D260" s="12" t="s">
        <v>199</v>
      </c>
      <c r="E260" s="12">
        <v>-27.92</v>
      </c>
      <c r="F260" s="14" t="str">
        <f t="shared" si="16"/>
        <v>2025-01-17ExpensePacific West Systems Supplies21020 GST/HST Payable-27.92</v>
      </c>
      <c r="G260" s="15">
        <f t="shared" si="17"/>
        <v>45674</v>
      </c>
      <c r="H260" s="16" t="str">
        <f>IF((IFERROR((VLOOKUP(D260,'Automation (QBO)'!A:B,2,FALSE)),"0"))=0,"Suspense",(IFERROR((VLOOKUP(D260,'Automation (QBO)'!A:B,2,FALSE)),"Suspense")))</f>
        <v>GST/HST Payable</v>
      </c>
      <c r="I260" s="17">
        <f t="shared" si="18"/>
        <v>-27.92</v>
      </c>
      <c r="J260" s="12" t="str">
        <f t="shared" si="19"/>
        <v>GST/HST Payable</v>
      </c>
    </row>
    <row r="261" spans="1:10" ht="16">
      <c r="A261" s="13" t="s">
        <v>677</v>
      </c>
      <c r="B261" s="12" t="s">
        <v>78</v>
      </c>
      <c r="C261" s="12" t="s">
        <v>123</v>
      </c>
      <c r="D261" s="12" t="s">
        <v>655</v>
      </c>
      <c r="E261" s="12">
        <v>558.71</v>
      </c>
      <c r="F261" s="14" t="str">
        <f t="shared" si="16"/>
        <v>2025-01-17ExpensePacific West Systems Supplies51320 Project Expense - Subcontractors558.71</v>
      </c>
      <c r="G261" s="15">
        <f t="shared" si="17"/>
        <v>45674</v>
      </c>
      <c r="H261" s="16" t="str">
        <f>IF((IFERROR((VLOOKUP(D261,'Automation (QBO)'!A:B,2,FALSE)),"0"))=0,"Suspense",(IFERROR((VLOOKUP(D261,'Automation (QBO)'!A:B,2,FALSE)),"Suspense")))</f>
        <v>Project Expense - Subcontractors</v>
      </c>
      <c r="I261" s="17">
        <f t="shared" si="18"/>
        <v>558.71</v>
      </c>
      <c r="J261" s="12" t="str">
        <f t="shared" si="19"/>
        <v>Project Expense - Subcontractors</v>
      </c>
    </row>
    <row r="262" spans="1:10" ht="16">
      <c r="A262" s="13" t="s">
        <v>677</v>
      </c>
      <c r="B262" s="12" t="s">
        <v>78</v>
      </c>
      <c r="C262" s="12" t="s">
        <v>123</v>
      </c>
      <c r="D262" s="12" t="s">
        <v>199</v>
      </c>
      <c r="E262" s="12">
        <v>-26.11</v>
      </c>
      <c r="F262" s="14" t="str">
        <f t="shared" si="16"/>
        <v>2025-01-17ExpensePacific West Systems Supplies21020 GST/HST Payable-26.11</v>
      </c>
      <c r="G262" s="15">
        <f t="shared" si="17"/>
        <v>45674</v>
      </c>
      <c r="H262" s="16" t="str">
        <f>IF((IFERROR((VLOOKUP(D262,'Automation (QBO)'!A:B,2,FALSE)),"0"))=0,"Suspense",(IFERROR((VLOOKUP(D262,'Automation (QBO)'!A:B,2,FALSE)),"Suspense")))</f>
        <v>GST/HST Payable</v>
      </c>
      <c r="I262" s="17">
        <f t="shared" si="18"/>
        <v>-26.11</v>
      </c>
      <c r="J262" s="12" t="str">
        <f t="shared" si="19"/>
        <v>GST/HST Payable</v>
      </c>
    </row>
    <row r="263" spans="1:10" ht="16">
      <c r="A263" s="13" t="s">
        <v>677</v>
      </c>
      <c r="B263" s="12" t="s">
        <v>98</v>
      </c>
      <c r="C263" s="12" t="s">
        <v>123</v>
      </c>
      <c r="D263" s="12" t="s">
        <v>661</v>
      </c>
      <c r="E263" s="12">
        <v>-476.44</v>
      </c>
      <c r="F263" s="14" t="str">
        <f t="shared" si="16"/>
        <v>2025-01-17Credit Card CreditPacific West Systems Supplies51335 Project Expense - Materials-476.44</v>
      </c>
      <c r="G263" s="15">
        <f t="shared" si="17"/>
        <v>45674</v>
      </c>
      <c r="H263" s="16" t="str">
        <f>IF((IFERROR((VLOOKUP(D263,'Automation (QBO)'!A:B,2,FALSE)),"0"))=0,"Suspense",(IFERROR((VLOOKUP(D263,'Automation (QBO)'!A:B,2,FALSE)),"Suspense")))</f>
        <v>Project Expense - Materials</v>
      </c>
      <c r="I263" s="17">
        <f t="shared" si="18"/>
        <v>-476.44</v>
      </c>
      <c r="J263" s="12" t="str">
        <f t="shared" si="19"/>
        <v>Project Expense - Materials</v>
      </c>
    </row>
    <row r="264" spans="1:10" ht="16">
      <c r="A264" s="13" t="s">
        <v>677</v>
      </c>
      <c r="B264" s="12" t="s">
        <v>98</v>
      </c>
      <c r="C264" s="12" t="s">
        <v>123</v>
      </c>
      <c r="D264" s="12" t="s">
        <v>199</v>
      </c>
      <c r="E264" s="12">
        <v>23.82</v>
      </c>
      <c r="F264" s="14" t="str">
        <f t="shared" si="16"/>
        <v>2025-01-17Credit Card CreditPacific West Systems Supplies21020 GST/HST Payable23.82</v>
      </c>
      <c r="G264" s="15">
        <f t="shared" si="17"/>
        <v>45674</v>
      </c>
      <c r="H264" s="16" t="str">
        <f>IF((IFERROR((VLOOKUP(D264,'Automation (QBO)'!A:B,2,FALSE)),"0"))=0,"Suspense",(IFERROR((VLOOKUP(D264,'Automation (QBO)'!A:B,2,FALSE)),"Suspense")))</f>
        <v>GST/HST Payable</v>
      </c>
      <c r="I264" s="17">
        <f t="shared" si="18"/>
        <v>23.82</v>
      </c>
      <c r="J264" s="12" t="str">
        <f t="shared" si="19"/>
        <v>GST/HST Payable</v>
      </c>
    </row>
    <row r="265" spans="1:10" ht="16">
      <c r="A265" s="13" t="s">
        <v>677</v>
      </c>
      <c r="B265" s="12" t="s">
        <v>78</v>
      </c>
      <c r="C265" s="12" t="s">
        <v>123</v>
      </c>
      <c r="D265" s="12" t="s">
        <v>506</v>
      </c>
      <c r="E265" s="12">
        <v>652.97</v>
      </c>
      <c r="F265" s="14" t="str">
        <f t="shared" si="16"/>
        <v>2025-01-17ExpensePacific West Systems Supplies21010 Credit Card (CIBC Visa)652.97</v>
      </c>
      <c r="G265" s="15">
        <f t="shared" si="17"/>
        <v>45674</v>
      </c>
      <c r="H265" s="16" t="str">
        <f>IF((IFERROR((VLOOKUP(D265,'Automation (QBO)'!A:B,2,FALSE)),"0"))=0,"Suspense",(IFERROR((VLOOKUP(D265,'Automation (QBO)'!A:B,2,FALSE)),"Suspense")))</f>
        <v>Credit Card (CIBC Visa)</v>
      </c>
      <c r="I265" s="17">
        <f t="shared" si="18"/>
        <v>652.97</v>
      </c>
      <c r="J265" s="12" t="str">
        <f t="shared" si="19"/>
        <v>Credit Card (CIBC Visa)</v>
      </c>
    </row>
    <row r="266" spans="1:10" ht="16">
      <c r="A266" s="13" t="s">
        <v>677</v>
      </c>
      <c r="B266" s="12" t="s">
        <v>78</v>
      </c>
      <c r="C266" s="12" t="s">
        <v>123</v>
      </c>
      <c r="D266" s="12" t="s">
        <v>506</v>
      </c>
      <c r="E266" s="12">
        <v>584.82000000000005</v>
      </c>
      <c r="F266" s="14" t="str">
        <f t="shared" si="16"/>
        <v>2025-01-17ExpensePacific West Systems Supplies21010 Credit Card (CIBC Visa)584.82</v>
      </c>
      <c r="G266" s="15">
        <f t="shared" si="17"/>
        <v>45674</v>
      </c>
      <c r="H266" s="16" t="str">
        <f>IF((IFERROR((VLOOKUP(D266,'Automation (QBO)'!A:B,2,FALSE)),"0"))=0,"Suspense",(IFERROR((VLOOKUP(D266,'Automation (QBO)'!A:B,2,FALSE)),"Suspense")))</f>
        <v>Credit Card (CIBC Visa)</v>
      </c>
      <c r="I266" s="17">
        <f t="shared" si="18"/>
        <v>584.82000000000005</v>
      </c>
      <c r="J266" s="12" t="str">
        <f t="shared" si="19"/>
        <v>Credit Card (CIBC Visa)</v>
      </c>
    </row>
    <row r="267" spans="1:10" ht="16">
      <c r="A267" s="13" t="s">
        <v>677</v>
      </c>
      <c r="B267" s="12" t="s">
        <v>98</v>
      </c>
      <c r="C267" s="12" t="s">
        <v>123</v>
      </c>
      <c r="D267" s="12" t="s">
        <v>506</v>
      </c>
      <c r="E267" s="12">
        <v>-500.26</v>
      </c>
      <c r="F267" s="14" t="str">
        <f t="shared" si="16"/>
        <v>2025-01-17Credit Card CreditPacific West Systems Supplies21010 Credit Card (CIBC Visa)-500.26</v>
      </c>
      <c r="G267" s="15">
        <f t="shared" si="17"/>
        <v>45674</v>
      </c>
      <c r="H267" s="16" t="str">
        <f>IF((IFERROR((VLOOKUP(D267,'Automation (QBO)'!A:B,2,FALSE)),"0"))=0,"Suspense",(IFERROR((VLOOKUP(D267,'Automation (QBO)'!A:B,2,FALSE)),"Suspense")))</f>
        <v>Credit Card (CIBC Visa)</v>
      </c>
      <c r="I267" s="17">
        <f t="shared" si="18"/>
        <v>-500.26</v>
      </c>
      <c r="J267" s="12" t="str">
        <f t="shared" si="19"/>
        <v>Credit Card (CIBC Visa)</v>
      </c>
    </row>
    <row r="268" spans="1:10" ht="16">
      <c r="A268" s="13" t="s">
        <v>677</v>
      </c>
      <c r="B268" s="12" t="s">
        <v>78</v>
      </c>
      <c r="C268" s="12" t="s">
        <v>123</v>
      </c>
      <c r="D268" s="12" t="s">
        <v>506</v>
      </c>
      <c r="E268" s="12">
        <v>625.32000000000005</v>
      </c>
      <c r="F268" s="14" t="str">
        <f t="shared" si="16"/>
        <v>2025-01-17ExpensePacific West Systems Supplies21010 Credit Card (CIBC Visa)625.32</v>
      </c>
      <c r="G268" s="15">
        <f t="shared" si="17"/>
        <v>45674</v>
      </c>
      <c r="H268" s="16" t="str">
        <f>IF((IFERROR((VLOOKUP(D268,'Automation (QBO)'!A:B,2,FALSE)),"0"))=0,"Suspense",(IFERROR((VLOOKUP(D268,'Automation (QBO)'!A:B,2,FALSE)),"Suspense")))</f>
        <v>Credit Card (CIBC Visa)</v>
      </c>
      <c r="I268" s="17">
        <f t="shared" si="18"/>
        <v>625.32000000000005</v>
      </c>
      <c r="J268" s="12" t="str">
        <f t="shared" si="19"/>
        <v>Credit Card (CIBC Visa)</v>
      </c>
    </row>
    <row r="269" spans="1:10" ht="16">
      <c r="A269" s="13" t="s">
        <v>677</v>
      </c>
      <c r="B269" s="12" t="s">
        <v>78</v>
      </c>
      <c r="D269" s="12" t="s">
        <v>506</v>
      </c>
      <c r="E269" s="12">
        <v>24.92</v>
      </c>
      <c r="F269" s="14" t="str">
        <f t="shared" si="16"/>
        <v>2025-01-17Expense21010 Credit Card (CIBC Visa)24.92</v>
      </c>
      <c r="G269" s="15">
        <f t="shared" si="17"/>
        <v>45674</v>
      </c>
      <c r="H269" s="16" t="str">
        <f>IF((IFERROR((VLOOKUP(D269,'Automation (QBO)'!A:B,2,FALSE)),"0"))=0,"Suspense",(IFERROR((VLOOKUP(D269,'Automation (QBO)'!A:B,2,FALSE)),"Suspense")))</f>
        <v>Credit Card (CIBC Visa)</v>
      </c>
      <c r="I269" s="17">
        <f t="shared" si="18"/>
        <v>24.92</v>
      </c>
      <c r="J269" s="12" t="str">
        <f t="shared" si="19"/>
        <v>Credit Card (CIBC Visa)</v>
      </c>
    </row>
    <row r="270" spans="1:10" ht="16">
      <c r="A270" s="13" t="s">
        <v>678</v>
      </c>
      <c r="B270" s="12" t="s">
        <v>78</v>
      </c>
      <c r="C270" s="12" t="s">
        <v>108</v>
      </c>
      <c r="D270" s="12" t="s">
        <v>670</v>
      </c>
      <c r="E270" s="12">
        <v>190.48</v>
      </c>
      <c r="F270" s="14" t="str">
        <f t="shared" si="16"/>
        <v>2025-01-18ExpenseChevron51205 COGS - Fuel190.48</v>
      </c>
      <c r="G270" s="15">
        <f t="shared" si="17"/>
        <v>45675</v>
      </c>
      <c r="H270" s="16" t="str">
        <f>IF((IFERROR((VLOOKUP(D270,'Automation (QBO)'!A:B,2,FALSE)),"0"))=0,"Suspense",(IFERROR((VLOOKUP(D270,'Automation (QBO)'!A:B,2,FALSE)),"Suspense")))</f>
        <v>Fuel</v>
      </c>
      <c r="I270" s="17">
        <f t="shared" si="18"/>
        <v>190.48</v>
      </c>
      <c r="J270" s="12" t="str">
        <f t="shared" si="19"/>
        <v>Fuel</v>
      </c>
    </row>
    <row r="271" spans="1:10" ht="16">
      <c r="A271" s="13" t="s">
        <v>678</v>
      </c>
      <c r="B271" s="12" t="s">
        <v>78</v>
      </c>
      <c r="C271" s="12" t="s">
        <v>108</v>
      </c>
      <c r="D271" s="12" t="s">
        <v>199</v>
      </c>
      <c r="E271" s="12">
        <v>-9.52</v>
      </c>
      <c r="F271" s="14" t="str">
        <f t="shared" si="16"/>
        <v>2025-01-18ExpenseChevron21020 GST/HST Payable-9.52</v>
      </c>
      <c r="G271" s="15">
        <f t="shared" si="17"/>
        <v>45675</v>
      </c>
      <c r="H271" s="16" t="str">
        <f>IF((IFERROR((VLOOKUP(D271,'Automation (QBO)'!A:B,2,FALSE)),"0"))=0,"Suspense",(IFERROR((VLOOKUP(D271,'Automation (QBO)'!A:B,2,FALSE)),"Suspense")))</f>
        <v>GST/HST Payable</v>
      </c>
      <c r="I271" s="17">
        <f t="shared" si="18"/>
        <v>-9.52</v>
      </c>
      <c r="J271" s="12" t="str">
        <f t="shared" si="19"/>
        <v>GST/HST Payable</v>
      </c>
    </row>
    <row r="272" spans="1:10" ht="16">
      <c r="A272" s="13" t="s">
        <v>678</v>
      </c>
      <c r="B272" s="12" t="s">
        <v>78</v>
      </c>
      <c r="C272" s="12" t="s">
        <v>108</v>
      </c>
      <c r="D272" s="12" t="s">
        <v>506</v>
      </c>
      <c r="E272" s="12">
        <v>200</v>
      </c>
      <c r="F272" s="14" t="str">
        <f t="shared" si="16"/>
        <v>2025-01-18ExpenseChevron21010 Credit Card (CIBC Visa)200</v>
      </c>
      <c r="G272" s="15">
        <f t="shared" si="17"/>
        <v>45675</v>
      </c>
      <c r="H272" s="16" t="str">
        <f>IF((IFERROR((VLOOKUP(D272,'Automation (QBO)'!A:B,2,FALSE)),"0"))=0,"Suspense",(IFERROR((VLOOKUP(D272,'Automation (QBO)'!A:B,2,FALSE)),"Suspense")))</f>
        <v>Credit Card (CIBC Visa)</v>
      </c>
      <c r="I272" s="17">
        <f t="shared" si="18"/>
        <v>200</v>
      </c>
      <c r="J272" s="12" t="str">
        <f t="shared" si="19"/>
        <v>Credit Card (CIBC Visa)</v>
      </c>
    </row>
    <row r="273" spans="1:10" ht="16">
      <c r="A273" s="13" t="s">
        <v>679</v>
      </c>
      <c r="B273" s="12" t="s">
        <v>78</v>
      </c>
      <c r="C273" s="12" t="s">
        <v>103</v>
      </c>
      <c r="D273" s="12" t="s">
        <v>661</v>
      </c>
      <c r="E273" s="12">
        <v>202.37</v>
      </c>
      <c r="F273" s="14" t="str">
        <f t="shared" si="16"/>
        <v>2025-01-19ExpenseRona51335 Project Expense - Materials202.37</v>
      </c>
      <c r="G273" s="15">
        <f t="shared" si="17"/>
        <v>45676</v>
      </c>
      <c r="H273" s="16" t="str">
        <f>IF((IFERROR((VLOOKUP(D273,'Automation (QBO)'!A:B,2,FALSE)),"0"))=0,"Suspense",(IFERROR((VLOOKUP(D273,'Automation (QBO)'!A:B,2,FALSE)),"Suspense")))</f>
        <v>Project Expense - Materials</v>
      </c>
      <c r="I273" s="17">
        <f t="shared" si="18"/>
        <v>202.37</v>
      </c>
      <c r="J273" s="12" t="str">
        <f t="shared" si="19"/>
        <v>Project Expense - Materials</v>
      </c>
    </row>
    <row r="274" spans="1:10" ht="16">
      <c r="A274" s="13" t="s">
        <v>679</v>
      </c>
      <c r="B274" s="12" t="s">
        <v>78</v>
      </c>
      <c r="C274" s="12" t="s">
        <v>103</v>
      </c>
      <c r="D274" s="12" t="s">
        <v>199</v>
      </c>
      <c r="E274" s="12">
        <v>-9.4600000000000009</v>
      </c>
      <c r="F274" s="14" t="str">
        <f t="shared" si="16"/>
        <v>2025-01-19ExpenseRona21020 GST/HST Payable-9.46</v>
      </c>
      <c r="G274" s="15">
        <f t="shared" si="17"/>
        <v>45676</v>
      </c>
      <c r="H274" s="16" t="str">
        <f>IF((IFERROR((VLOOKUP(D274,'Automation (QBO)'!A:B,2,FALSE)),"0"))=0,"Suspense",(IFERROR((VLOOKUP(D274,'Automation (QBO)'!A:B,2,FALSE)),"Suspense")))</f>
        <v>GST/HST Payable</v>
      </c>
      <c r="I274" s="17">
        <f t="shared" si="18"/>
        <v>-9.4600000000000009</v>
      </c>
      <c r="J274" s="12" t="str">
        <f t="shared" si="19"/>
        <v>GST/HST Payable</v>
      </c>
    </row>
    <row r="275" spans="1:10" ht="16">
      <c r="A275" s="13" t="s">
        <v>679</v>
      </c>
      <c r="B275" s="12" t="s">
        <v>78</v>
      </c>
      <c r="C275" s="12" t="s">
        <v>86</v>
      </c>
      <c r="D275" s="12" t="s">
        <v>670</v>
      </c>
      <c r="E275" s="12">
        <v>131.97</v>
      </c>
      <c r="F275" s="14" t="str">
        <f t="shared" si="16"/>
        <v>2025-01-19ExpenseEsso51205 COGS - Fuel131.97</v>
      </c>
      <c r="G275" s="15">
        <f t="shared" si="17"/>
        <v>45676</v>
      </c>
      <c r="H275" s="16" t="str">
        <f>IF((IFERROR((VLOOKUP(D275,'Automation (QBO)'!A:B,2,FALSE)),"0"))=0,"Suspense",(IFERROR((VLOOKUP(D275,'Automation (QBO)'!A:B,2,FALSE)),"Suspense")))</f>
        <v>Fuel</v>
      </c>
      <c r="I275" s="17">
        <f t="shared" si="18"/>
        <v>131.97</v>
      </c>
      <c r="J275" s="12" t="str">
        <f t="shared" si="19"/>
        <v>Fuel</v>
      </c>
    </row>
    <row r="276" spans="1:10" ht="16">
      <c r="A276" s="13" t="s">
        <v>679</v>
      </c>
      <c r="B276" s="12" t="s">
        <v>78</v>
      </c>
      <c r="C276" s="12" t="s">
        <v>86</v>
      </c>
      <c r="D276" s="12" t="s">
        <v>199</v>
      </c>
      <c r="E276" s="12">
        <v>-6.6</v>
      </c>
      <c r="F276" s="14" t="str">
        <f t="shared" si="16"/>
        <v>2025-01-19ExpenseEsso21020 GST/HST Payable-6.6</v>
      </c>
      <c r="G276" s="15">
        <f t="shared" si="17"/>
        <v>45676</v>
      </c>
      <c r="H276" s="16" t="str">
        <f>IF((IFERROR((VLOOKUP(D276,'Automation (QBO)'!A:B,2,FALSE)),"0"))=0,"Suspense",(IFERROR((VLOOKUP(D276,'Automation (QBO)'!A:B,2,FALSE)),"Suspense")))</f>
        <v>GST/HST Payable</v>
      </c>
      <c r="I276" s="17">
        <f t="shared" si="18"/>
        <v>-6.6</v>
      </c>
      <c r="J276" s="12" t="str">
        <f t="shared" si="19"/>
        <v>GST/HST Payable</v>
      </c>
    </row>
    <row r="277" spans="1:10" ht="16">
      <c r="A277" s="13" t="s">
        <v>679</v>
      </c>
      <c r="B277" s="12" t="s">
        <v>99</v>
      </c>
      <c r="D277" s="12" t="s">
        <v>201</v>
      </c>
      <c r="E277" s="12">
        <v>-1000</v>
      </c>
      <c r="F277" s="14" t="str">
        <f t="shared" si="16"/>
        <v>2025-01-19Credit Card Payment11005 Chequing (CIBC)-1000</v>
      </c>
      <c r="G277" s="15">
        <f t="shared" si="17"/>
        <v>45676</v>
      </c>
      <c r="H277" s="16" t="str">
        <f>IF((IFERROR((VLOOKUP(D277,'Automation (QBO)'!A:B,2,FALSE)),"0"))=0,"Suspense",(IFERROR((VLOOKUP(D277,'Automation (QBO)'!A:B,2,FALSE)),"Suspense")))</f>
        <v>Chequing (CIBC)</v>
      </c>
      <c r="I277" s="17">
        <f t="shared" si="18"/>
        <v>-1000</v>
      </c>
      <c r="J277" s="12" t="str">
        <f t="shared" si="19"/>
        <v>Chequing (CIBC)</v>
      </c>
    </row>
    <row r="278" spans="1:10" ht="16">
      <c r="A278" s="13" t="s">
        <v>679</v>
      </c>
      <c r="B278" s="12" t="s">
        <v>78</v>
      </c>
      <c r="C278" s="12" t="s">
        <v>103</v>
      </c>
      <c r="D278" s="12" t="s">
        <v>506</v>
      </c>
      <c r="E278" s="12">
        <v>211.83</v>
      </c>
      <c r="F278" s="14" t="str">
        <f t="shared" si="16"/>
        <v>2025-01-19ExpenseRona21010 Credit Card (CIBC Visa)211.83</v>
      </c>
      <c r="G278" s="15">
        <f t="shared" si="17"/>
        <v>45676</v>
      </c>
      <c r="H278" s="16" t="str">
        <f>IF((IFERROR((VLOOKUP(D278,'Automation (QBO)'!A:B,2,FALSE)),"0"))=0,"Suspense",(IFERROR((VLOOKUP(D278,'Automation (QBO)'!A:B,2,FALSE)),"Suspense")))</f>
        <v>Credit Card (CIBC Visa)</v>
      </c>
      <c r="I278" s="17">
        <f t="shared" si="18"/>
        <v>211.83</v>
      </c>
      <c r="J278" s="12" t="str">
        <f t="shared" si="19"/>
        <v>Credit Card (CIBC Visa)</v>
      </c>
    </row>
    <row r="279" spans="1:10" ht="16">
      <c r="A279" s="13" t="s">
        <v>679</v>
      </c>
      <c r="B279" s="12" t="s">
        <v>78</v>
      </c>
      <c r="C279" s="12" t="s">
        <v>86</v>
      </c>
      <c r="D279" s="12" t="s">
        <v>506</v>
      </c>
      <c r="E279" s="12">
        <v>138.57</v>
      </c>
      <c r="F279" s="14" t="str">
        <f t="shared" si="16"/>
        <v>2025-01-19ExpenseEsso21010 Credit Card (CIBC Visa)138.57</v>
      </c>
      <c r="G279" s="15">
        <f t="shared" si="17"/>
        <v>45676</v>
      </c>
      <c r="H279" s="16" t="str">
        <f>IF((IFERROR((VLOOKUP(D279,'Automation (QBO)'!A:B,2,FALSE)),"0"))=0,"Suspense",(IFERROR((VLOOKUP(D279,'Automation (QBO)'!A:B,2,FALSE)),"Suspense")))</f>
        <v>Credit Card (CIBC Visa)</v>
      </c>
      <c r="I279" s="17">
        <f t="shared" si="18"/>
        <v>138.57</v>
      </c>
      <c r="J279" s="12" t="str">
        <f t="shared" si="19"/>
        <v>Credit Card (CIBC Visa)</v>
      </c>
    </row>
    <row r="280" spans="1:10" ht="16">
      <c r="A280" s="13" t="s">
        <v>679</v>
      </c>
      <c r="B280" s="12" t="s">
        <v>99</v>
      </c>
      <c r="D280" s="12" t="s">
        <v>506</v>
      </c>
      <c r="E280" s="12">
        <v>-1000</v>
      </c>
      <c r="F280" s="14" t="str">
        <f t="shared" si="16"/>
        <v>2025-01-19Credit Card Payment21010 Credit Card (CIBC Visa)-1000</v>
      </c>
      <c r="G280" s="15">
        <f t="shared" si="17"/>
        <v>45676</v>
      </c>
      <c r="H280" s="16" t="str">
        <f>IF((IFERROR((VLOOKUP(D280,'Automation (QBO)'!A:B,2,FALSE)),"0"))=0,"Suspense",(IFERROR((VLOOKUP(D280,'Automation (QBO)'!A:B,2,FALSE)),"Suspense")))</f>
        <v>Credit Card (CIBC Visa)</v>
      </c>
      <c r="I280" s="17">
        <f t="shared" si="18"/>
        <v>-1000</v>
      </c>
      <c r="J280" s="12" t="str">
        <f t="shared" si="19"/>
        <v>Credit Card (CIBC Visa)</v>
      </c>
    </row>
    <row r="281" spans="1:10" ht="16">
      <c r="A281" s="13" t="s">
        <v>680</v>
      </c>
      <c r="B281" s="12" t="s">
        <v>78</v>
      </c>
      <c r="C281" s="12" t="s">
        <v>141</v>
      </c>
      <c r="D281" s="12" t="s">
        <v>210</v>
      </c>
      <c r="E281" s="12">
        <v>8</v>
      </c>
      <c r="F281" s="14" t="str">
        <f t="shared" si="16"/>
        <v>2025-01-20ExpenseDSPC Parking Vancouver52205 Travel &amp; Parking8</v>
      </c>
      <c r="G281" s="15">
        <f t="shared" si="17"/>
        <v>45677</v>
      </c>
      <c r="H281" s="16" t="str">
        <f>IF((IFERROR((VLOOKUP(D281,'Automation (QBO)'!A:B,2,FALSE)),"0"))=0,"Suspense",(IFERROR((VLOOKUP(D281,'Automation (QBO)'!A:B,2,FALSE)),"Suspense")))</f>
        <v>Travel &amp; Parking</v>
      </c>
      <c r="I281" s="17">
        <f t="shared" si="18"/>
        <v>8</v>
      </c>
      <c r="J281" s="12" t="str">
        <f t="shared" si="19"/>
        <v>Travel &amp; Parking</v>
      </c>
    </row>
    <row r="282" spans="1:10" ht="16">
      <c r="A282" s="13" t="s">
        <v>680</v>
      </c>
      <c r="B282" s="12" t="s">
        <v>78</v>
      </c>
      <c r="C282" s="12" t="s">
        <v>141</v>
      </c>
      <c r="D282" s="12" t="s">
        <v>199</v>
      </c>
      <c r="E282" s="12">
        <v>0</v>
      </c>
      <c r="F282" s="14" t="str">
        <f t="shared" si="16"/>
        <v>2025-01-20ExpenseDSPC Parking Vancouver21020 GST/HST Payable0</v>
      </c>
      <c r="G282" s="15">
        <f t="shared" si="17"/>
        <v>45677</v>
      </c>
      <c r="H282" s="16" t="str">
        <f>IF((IFERROR((VLOOKUP(D282,'Automation (QBO)'!A:B,2,FALSE)),"0"))=0,"Suspense",(IFERROR((VLOOKUP(D282,'Automation (QBO)'!A:B,2,FALSE)),"Suspense")))</f>
        <v>GST/HST Payable</v>
      </c>
      <c r="I282" s="17">
        <f t="shared" si="18"/>
        <v>0</v>
      </c>
      <c r="J282" s="12" t="str">
        <f t="shared" si="19"/>
        <v>GST/HST Payable</v>
      </c>
    </row>
    <row r="283" spans="1:10" ht="16">
      <c r="A283" s="13" t="s">
        <v>680</v>
      </c>
      <c r="B283" s="12" t="s">
        <v>78</v>
      </c>
      <c r="C283" s="12" t="s">
        <v>141</v>
      </c>
      <c r="D283" s="12" t="s">
        <v>210</v>
      </c>
      <c r="E283" s="12">
        <v>5</v>
      </c>
      <c r="F283" s="14" t="str">
        <f t="shared" si="16"/>
        <v>2025-01-20ExpenseDSPC Parking Vancouver52205 Travel &amp; Parking5</v>
      </c>
      <c r="G283" s="15">
        <f t="shared" si="17"/>
        <v>45677</v>
      </c>
      <c r="H283" s="16" t="str">
        <f>IF((IFERROR((VLOOKUP(D283,'Automation (QBO)'!A:B,2,FALSE)),"0"))=0,"Suspense",(IFERROR((VLOOKUP(D283,'Automation (QBO)'!A:B,2,FALSE)),"Suspense")))</f>
        <v>Travel &amp; Parking</v>
      </c>
      <c r="I283" s="17">
        <f t="shared" si="18"/>
        <v>5</v>
      </c>
      <c r="J283" s="12" t="str">
        <f t="shared" si="19"/>
        <v>Travel &amp; Parking</v>
      </c>
    </row>
    <row r="284" spans="1:10" ht="16">
      <c r="A284" s="13" t="s">
        <v>680</v>
      </c>
      <c r="B284" s="12" t="s">
        <v>78</v>
      </c>
      <c r="C284" s="12" t="s">
        <v>141</v>
      </c>
      <c r="D284" s="12" t="s">
        <v>199</v>
      </c>
      <c r="E284" s="12">
        <v>0</v>
      </c>
      <c r="F284" s="14" t="str">
        <f t="shared" si="16"/>
        <v>2025-01-20ExpenseDSPC Parking Vancouver21020 GST/HST Payable0</v>
      </c>
      <c r="G284" s="15">
        <f t="shared" si="17"/>
        <v>45677</v>
      </c>
      <c r="H284" s="16" t="str">
        <f>IF((IFERROR((VLOOKUP(D284,'Automation (QBO)'!A:B,2,FALSE)),"0"))=0,"Suspense",(IFERROR((VLOOKUP(D284,'Automation (QBO)'!A:B,2,FALSE)),"Suspense")))</f>
        <v>GST/HST Payable</v>
      </c>
      <c r="I284" s="17">
        <f t="shared" si="18"/>
        <v>0</v>
      </c>
      <c r="J284" s="12" t="str">
        <f t="shared" si="19"/>
        <v>GST/HST Payable</v>
      </c>
    </row>
    <row r="285" spans="1:10" ht="16">
      <c r="A285" s="13" t="s">
        <v>680</v>
      </c>
      <c r="B285" s="12" t="s">
        <v>78</v>
      </c>
      <c r="C285" s="12" t="s">
        <v>95</v>
      </c>
      <c r="D285" s="12" t="s">
        <v>210</v>
      </c>
      <c r="E285" s="12">
        <v>1</v>
      </c>
      <c r="F285" s="14" t="str">
        <f t="shared" si="16"/>
        <v>2025-01-20ExpenseImpark52205 Travel &amp; Parking1</v>
      </c>
      <c r="G285" s="15">
        <f t="shared" si="17"/>
        <v>45677</v>
      </c>
      <c r="H285" s="16" t="str">
        <f>IF((IFERROR((VLOOKUP(D285,'Automation (QBO)'!A:B,2,FALSE)),"0"))=0,"Suspense",(IFERROR((VLOOKUP(D285,'Automation (QBO)'!A:B,2,FALSE)),"Suspense")))</f>
        <v>Travel &amp; Parking</v>
      </c>
      <c r="I285" s="17">
        <f t="shared" si="18"/>
        <v>1</v>
      </c>
      <c r="J285" s="12" t="str">
        <f t="shared" si="19"/>
        <v>Travel &amp; Parking</v>
      </c>
    </row>
    <row r="286" spans="1:10" ht="16">
      <c r="A286" s="13" t="s">
        <v>680</v>
      </c>
      <c r="B286" s="12" t="s">
        <v>78</v>
      </c>
      <c r="C286" s="12" t="s">
        <v>95</v>
      </c>
      <c r="D286" s="12" t="s">
        <v>199</v>
      </c>
      <c r="E286" s="12">
        <v>0</v>
      </c>
      <c r="F286" s="14" t="str">
        <f t="shared" si="16"/>
        <v>2025-01-20ExpenseImpark21020 GST/HST Payable0</v>
      </c>
      <c r="G286" s="15">
        <f t="shared" si="17"/>
        <v>45677</v>
      </c>
      <c r="H286" s="16" t="str">
        <f>IF((IFERROR((VLOOKUP(D286,'Automation (QBO)'!A:B,2,FALSE)),"0"))=0,"Suspense",(IFERROR((VLOOKUP(D286,'Automation (QBO)'!A:B,2,FALSE)),"Suspense")))</f>
        <v>GST/HST Payable</v>
      </c>
      <c r="I286" s="17">
        <f t="shared" si="18"/>
        <v>0</v>
      </c>
      <c r="J286" s="12" t="str">
        <f t="shared" si="19"/>
        <v>GST/HST Payable</v>
      </c>
    </row>
    <row r="287" spans="1:10" ht="16">
      <c r="A287" s="13" t="s">
        <v>680</v>
      </c>
      <c r="B287" s="12" t="s">
        <v>78</v>
      </c>
      <c r="C287" s="12" t="s">
        <v>102</v>
      </c>
      <c r="D287" s="12" t="s">
        <v>212</v>
      </c>
      <c r="E287" s="12">
        <v>218.68</v>
      </c>
      <c r="F287" s="14" t="str">
        <f t="shared" si="16"/>
        <v>2025-01-20ExpenseInsurance Corporation of British Columbia52185 Insurance - Vehicles218.68</v>
      </c>
      <c r="G287" s="15">
        <f t="shared" si="17"/>
        <v>45677</v>
      </c>
      <c r="H287" s="16" t="str">
        <f>IF((IFERROR((VLOOKUP(D287,'Automation (QBO)'!A:B,2,FALSE)),"0"))=0,"Suspense",(IFERROR((VLOOKUP(D287,'Automation (QBO)'!A:B,2,FALSE)),"Suspense")))</f>
        <v>Insurance - Vehicles</v>
      </c>
      <c r="I287" s="17">
        <f t="shared" si="18"/>
        <v>218.68</v>
      </c>
      <c r="J287" s="12" t="str">
        <f t="shared" si="19"/>
        <v>Insurance - Vehicles</v>
      </c>
    </row>
    <row r="288" spans="1:10" ht="16">
      <c r="A288" s="13" t="s">
        <v>680</v>
      </c>
      <c r="B288" s="12" t="s">
        <v>78</v>
      </c>
      <c r="C288" s="12" t="s">
        <v>102</v>
      </c>
      <c r="D288" s="12" t="s">
        <v>199</v>
      </c>
      <c r="E288" s="12">
        <v>0</v>
      </c>
      <c r="F288" s="14" t="str">
        <f t="shared" si="16"/>
        <v>2025-01-20ExpenseInsurance Corporation of British Columbia21020 GST/HST Payable0</v>
      </c>
      <c r="G288" s="15">
        <f t="shared" si="17"/>
        <v>45677</v>
      </c>
      <c r="H288" s="16" t="str">
        <f>IF((IFERROR((VLOOKUP(D288,'Automation (QBO)'!A:B,2,FALSE)),"0"))=0,"Suspense",(IFERROR((VLOOKUP(D288,'Automation (QBO)'!A:B,2,FALSE)),"Suspense")))</f>
        <v>GST/HST Payable</v>
      </c>
      <c r="I288" s="17">
        <f t="shared" si="18"/>
        <v>0</v>
      </c>
      <c r="J288" s="12" t="str">
        <f t="shared" si="19"/>
        <v>GST/HST Payable</v>
      </c>
    </row>
    <row r="289" spans="1:10" ht="16">
      <c r="A289" s="13" t="s">
        <v>680</v>
      </c>
      <c r="B289" s="12" t="s">
        <v>78</v>
      </c>
      <c r="C289" s="12" t="s">
        <v>103</v>
      </c>
      <c r="D289" s="12" t="s">
        <v>661</v>
      </c>
      <c r="E289" s="12">
        <v>311.61</v>
      </c>
      <c r="F289" s="14" t="str">
        <f t="shared" si="16"/>
        <v>2025-01-20ExpenseRona51335 Project Expense - Materials311.61</v>
      </c>
      <c r="G289" s="15">
        <f t="shared" si="17"/>
        <v>45677</v>
      </c>
      <c r="H289" s="16" t="str">
        <f>IF((IFERROR((VLOOKUP(D289,'Automation (QBO)'!A:B,2,FALSE)),"0"))=0,"Suspense",(IFERROR((VLOOKUP(D289,'Automation (QBO)'!A:B,2,FALSE)),"Suspense")))</f>
        <v>Project Expense - Materials</v>
      </c>
      <c r="I289" s="17">
        <f t="shared" si="18"/>
        <v>311.61</v>
      </c>
      <c r="J289" s="12" t="str">
        <f t="shared" si="19"/>
        <v>Project Expense - Materials</v>
      </c>
    </row>
    <row r="290" spans="1:10" ht="16">
      <c r="A290" s="13" t="s">
        <v>680</v>
      </c>
      <c r="B290" s="12" t="s">
        <v>78</v>
      </c>
      <c r="C290" s="12" t="s">
        <v>103</v>
      </c>
      <c r="D290" s="12" t="s">
        <v>199</v>
      </c>
      <c r="E290" s="12">
        <v>-14.38</v>
      </c>
      <c r="F290" s="14" t="str">
        <f t="shared" si="16"/>
        <v>2025-01-20ExpenseRona21020 GST/HST Payable-14.38</v>
      </c>
      <c r="G290" s="15">
        <f t="shared" si="17"/>
        <v>45677</v>
      </c>
      <c r="H290" s="16" t="str">
        <f>IF((IFERROR((VLOOKUP(D290,'Automation (QBO)'!A:B,2,FALSE)),"0"))=0,"Suspense",(IFERROR((VLOOKUP(D290,'Automation (QBO)'!A:B,2,FALSE)),"Suspense")))</f>
        <v>GST/HST Payable</v>
      </c>
      <c r="I290" s="17">
        <f t="shared" si="18"/>
        <v>-14.38</v>
      </c>
      <c r="J290" s="12" t="str">
        <f t="shared" si="19"/>
        <v>GST/HST Payable</v>
      </c>
    </row>
    <row r="291" spans="1:10" ht="16">
      <c r="A291" s="13" t="s">
        <v>680</v>
      </c>
      <c r="B291" s="12" t="s">
        <v>78</v>
      </c>
      <c r="C291" s="12" t="s">
        <v>92</v>
      </c>
      <c r="D291" s="12" t="s">
        <v>681</v>
      </c>
      <c r="E291" s="12">
        <v>-1248.45</v>
      </c>
      <c r="F291" s="14" t="str">
        <f t="shared" si="16"/>
        <v>2025-01-20ExpenseBDC22010 Bank Loan - BDC (002)-1248.45</v>
      </c>
      <c r="G291" s="15">
        <f t="shared" si="17"/>
        <v>45677</v>
      </c>
      <c r="H291" s="16" t="str">
        <f>IF((IFERROR((VLOOKUP(D291,'Automation (QBO)'!A:B,2,FALSE)),"0"))=0,"Suspense",(IFERROR((VLOOKUP(D291,'Automation (QBO)'!A:B,2,FALSE)),"Suspense")))</f>
        <v>Bank Loan 2 (BDC)</v>
      </c>
      <c r="I291" s="17">
        <f t="shared" si="18"/>
        <v>-1248.45</v>
      </c>
      <c r="J291" s="12" t="str">
        <f t="shared" si="19"/>
        <v>Bank Loan 2 (BDC)</v>
      </c>
    </row>
    <row r="292" spans="1:10" ht="16">
      <c r="A292" s="13" t="s">
        <v>680</v>
      </c>
      <c r="B292" s="12" t="s">
        <v>78</v>
      </c>
      <c r="C292" s="12" t="s">
        <v>92</v>
      </c>
      <c r="D292" s="12" t="s">
        <v>199</v>
      </c>
      <c r="E292" s="12">
        <v>0</v>
      </c>
      <c r="F292" s="14" t="str">
        <f t="shared" si="16"/>
        <v>2025-01-20ExpenseBDC21020 GST/HST Payable0</v>
      </c>
      <c r="G292" s="15">
        <f t="shared" si="17"/>
        <v>45677</v>
      </c>
      <c r="H292" s="16" t="str">
        <f>IF((IFERROR((VLOOKUP(D292,'Automation (QBO)'!A:B,2,FALSE)),"0"))=0,"Suspense",(IFERROR((VLOOKUP(D292,'Automation (QBO)'!A:B,2,FALSE)),"Suspense")))</f>
        <v>GST/HST Payable</v>
      </c>
      <c r="I292" s="17">
        <f t="shared" si="18"/>
        <v>0</v>
      </c>
      <c r="J292" s="12" t="str">
        <f t="shared" si="19"/>
        <v>GST/HST Payable</v>
      </c>
    </row>
    <row r="293" spans="1:10" ht="16">
      <c r="A293" s="13" t="s">
        <v>680</v>
      </c>
      <c r="B293" s="12" t="s">
        <v>78</v>
      </c>
      <c r="C293" s="12" t="s">
        <v>92</v>
      </c>
      <c r="D293" s="12" t="s">
        <v>201</v>
      </c>
      <c r="E293" s="12">
        <v>-1248.45</v>
      </c>
      <c r="F293" s="14" t="str">
        <f t="shared" si="16"/>
        <v>2025-01-20ExpenseBDC11005 Chequing (CIBC)-1248.45</v>
      </c>
      <c r="G293" s="15">
        <f t="shared" si="17"/>
        <v>45677</v>
      </c>
      <c r="H293" s="16" t="str">
        <f>IF((IFERROR((VLOOKUP(D293,'Automation (QBO)'!A:B,2,FALSE)),"0"))=0,"Suspense",(IFERROR((VLOOKUP(D293,'Automation (QBO)'!A:B,2,FALSE)),"Suspense")))</f>
        <v>Chequing (CIBC)</v>
      </c>
      <c r="I293" s="17">
        <f t="shared" si="18"/>
        <v>-1248.45</v>
      </c>
      <c r="J293" s="12" t="str">
        <f t="shared" si="19"/>
        <v>Chequing (CIBC)</v>
      </c>
    </row>
    <row r="294" spans="1:10" ht="16">
      <c r="A294" s="13" t="s">
        <v>680</v>
      </c>
      <c r="B294" s="12" t="s">
        <v>78</v>
      </c>
      <c r="C294" s="12" t="s">
        <v>102</v>
      </c>
      <c r="D294" s="12" t="s">
        <v>201</v>
      </c>
      <c r="E294" s="12">
        <v>-218.68</v>
      </c>
      <c r="F294" s="14" t="str">
        <f t="shared" si="16"/>
        <v>2025-01-20ExpenseInsurance Corporation of British Columbia11005 Chequing (CIBC)-218.68</v>
      </c>
      <c r="G294" s="15">
        <f t="shared" si="17"/>
        <v>45677</v>
      </c>
      <c r="H294" s="16" t="str">
        <f>IF((IFERROR((VLOOKUP(D294,'Automation (QBO)'!A:B,2,FALSE)),"0"))=0,"Suspense",(IFERROR((VLOOKUP(D294,'Automation (QBO)'!A:B,2,FALSE)),"Suspense")))</f>
        <v>Chequing (CIBC)</v>
      </c>
      <c r="I294" s="17">
        <f t="shared" si="18"/>
        <v>-218.68</v>
      </c>
      <c r="J294" s="12" t="str">
        <f t="shared" si="19"/>
        <v>Chequing (CIBC)</v>
      </c>
    </row>
    <row r="295" spans="1:10" ht="16">
      <c r="A295" s="13" t="s">
        <v>680</v>
      </c>
      <c r="B295" s="12" t="s">
        <v>78</v>
      </c>
      <c r="C295" s="12" t="s">
        <v>103</v>
      </c>
      <c r="D295" s="12" t="s">
        <v>506</v>
      </c>
      <c r="E295" s="12">
        <v>325.99</v>
      </c>
      <c r="F295" s="14" t="str">
        <f t="shared" si="16"/>
        <v>2025-01-20ExpenseRona21010 Credit Card (CIBC Visa)325.99</v>
      </c>
      <c r="G295" s="15">
        <f t="shared" si="17"/>
        <v>45677</v>
      </c>
      <c r="H295" s="16" t="str">
        <f>IF((IFERROR((VLOOKUP(D295,'Automation (QBO)'!A:B,2,FALSE)),"0"))=0,"Suspense",(IFERROR((VLOOKUP(D295,'Automation (QBO)'!A:B,2,FALSE)),"Suspense")))</f>
        <v>Credit Card (CIBC Visa)</v>
      </c>
      <c r="I295" s="17">
        <f t="shared" si="18"/>
        <v>325.99</v>
      </c>
      <c r="J295" s="12" t="str">
        <f t="shared" si="19"/>
        <v>Credit Card (CIBC Visa)</v>
      </c>
    </row>
    <row r="296" spans="1:10" ht="16">
      <c r="A296" s="13" t="s">
        <v>680</v>
      </c>
      <c r="B296" s="12" t="s">
        <v>78</v>
      </c>
      <c r="C296" s="12" t="s">
        <v>141</v>
      </c>
      <c r="D296" s="12" t="s">
        <v>506</v>
      </c>
      <c r="E296" s="12">
        <v>8</v>
      </c>
      <c r="F296" s="14" t="str">
        <f t="shared" si="16"/>
        <v>2025-01-20ExpenseDSPC Parking Vancouver21010 Credit Card (CIBC Visa)8</v>
      </c>
      <c r="G296" s="15">
        <f t="shared" si="17"/>
        <v>45677</v>
      </c>
      <c r="H296" s="16" t="str">
        <f>IF((IFERROR((VLOOKUP(D296,'Automation (QBO)'!A:B,2,FALSE)),"0"))=0,"Suspense",(IFERROR((VLOOKUP(D296,'Automation (QBO)'!A:B,2,FALSE)),"Suspense")))</f>
        <v>Credit Card (CIBC Visa)</v>
      </c>
      <c r="I296" s="17">
        <f t="shared" si="18"/>
        <v>8</v>
      </c>
      <c r="J296" s="12" t="str">
        <f t="shared" si="19"/>
        <v>Credit Card (CIBC Visa)</v>
      </c>
    </row>
    <row r="297" spans="1:10" ht="16">
      <c r="A297" s="13" t="s">
        <v>680</v>
      </c>
      <c r="B297" s="12" t="s">
        <v>78</v>
      </c>
      <c r="C297" s="12" t="s">
        <v>141</v>
      </c>
      <c r="D297" s="12" t="s">
        <v>506</v>
      </c>
      <c r="E297" s="12">
        <v>5</v>
      </c>
      <c r="F297" s="14" t="str">
        <f t="shared" si="16"/>
        <v>2025-01-20ExpenseDSPC Parking Vancouver21010 Credit Card (CIBC Visa)5</v>
      </c>
      <c r="G297" s="15">
        <f t="shared" si="17"/>
        <v>45677</v>
      </c>
      <c r="H297" s="16" t="str">
        <f>IF((IFERROR((VLOOKUP(D297,'Automation (QBO)'!A:B,2,FALSE)),"0"))=0,"Suspense",(IFERROR((VLOOKUP(D297,'Automation (QBO)'!A:B,2,FALSE)),"Suspense")))</f>
        <v>Credit Card (CIBC Visa)</v>
      </c>
      <c r="I297" s="17">
        <f t="shared" si="18"/>
        <v>5</v>
      </c>
      <c r="J297" s="12" t="str">
        <f t="shared" si="19"/>
        <v>Credit Card (CIBC Visa)</v>
      </c>
    </row>
    <row r="298" spans="1:10" ht="16">
      <c r="A298" s="13" t="s">
        <v>680</v>
      </c>
      <c r="B298" s="12" t="s">
        <v>78</v>
      </c>
      <c r="C298" s="12" t="s">
        <v>95</v>
      </c>
      <c r="D298" s="12" t="s">
        <v>506</v>
      </c>
      <c r="E298" s="12">
        <v>1</v>
      </c>
      <c r="F298" s="14" t="str">
        <f t="shared" si="16"/>
        <v>2025-01-20ExpenseImpark21010 Credit Card (CIBC Visa)1</v>
      </c>
      <c r="G298" s="15">
        <f t="shared" si="17"/>
        <v>45677</v>
      </c>
      <c r="H298" s="16" t="str">
        <f>IF((IFERROR((VLOOKUP(D298,'Automation (QBO)'!A:B,2,FALSE)),"0"))=0,"Suspense",(IFERROR((VLOOKUP(D298,'Automation (QBO)'!A:B,2,FALSE)),"Suspense")))</f>
        <v>Credit Card (CIBC Visa)</v>
      </c>
      <c r="I298" s="17">
        <f t="shared" si="18"/>
        <v>1</v>
      </c>
      <c r="J298" s="12" t="str">
        <f t="shared" si="19"/>
        <v>Credit Card (CIBC Visa)</v>
      </c>
    </row>
    <row r="299" spans="1:10" ht="16">
      <c r="A299" s="13" t="s">
        <v>173</v>
      </c>
      <c r="B299" s="12" t="s">
        <v>106</v>
      </c>
      <c r="C299" s="12" t="s">
        <v>114</v>
      </c>
      <c r="D299" s="12" t="s">
        <v>666</v>
      </c>
      <c r="E299" s="12">
        <v>-50000</v>
      </c>
      <c r="F299" s="14" t="str">
        <f t="shared" si="16"/>
        <v>2025-01-21PaymentGarden of Granite Winery:Garden of Granite Project12000 [Accounts Receivable]-50000</v>
      </c>
      <c r="G299" s="15">
        <f t="shared" si="17"/>
        <v>45678</v>
      </c>
      <c r="H299" s="16" t="str">
        <f>IF((IFERROR((VLOOKUP(D299,'Automation (QBO)'!A:B,2,FALSE)),"0"))=0,"Suspense",(IFERROR((VLOOKUP(D299,'Automation (QBO)'!A:B,2,FALSE)),"Suspense")))</f>
        <v>Accounts Recievable - Suspense</v>
      </c>
      <c r="I299" s="17">
        <f t="shared" si="18"/>
        <v>-50000</v>
      </c>
      <c r="J299" s="12" t="str">
        <f t="shared" si="19"/>
        <v>Accounts Recievable - Suspense</v>
      </c>
    </row>
    <row r="300" spans="1:10" ht="16">
      <c r="A300" s="13" t="s">
        <v>173</v>
      </c>
      <c r="B300" s="12" t="s">
        <v>106</v>
      </c>
      <c r="C300" s="12" t="s">
        <v>107</v>
      </c>
      <c r="D300" s="12" t="s">
        <v>666</v>
      </c>
      <c r="E300" s="12">
        <v>-10726.22</v>
      </c>
      <c r="F300" s="14" t="str">
        <f t="shared" si="16"/>
        <v>2025-01-21PaymentSix Pints Specialty Beer Co.:Six Pint Project12000 [Accounts Receivable]-10726.22</v>
      </c>
      <c r="G300" s="15">
        <f t="shared" si="17"/>
        <v>45678</v>
      </c>
      <c r="H300" s="16" t="str">
        <f>IF((IFERROR((VLOOKUP(D300,'Automation (QBO)'!A:B,2,FALSE)),"0"))=0,"Suspense",(IFERROR((VLOOKUP(D300,'Automation (QBO)'!A:B,2,FALSE)),"Suspense")))</f>
        <v>Accounts Recievable - Suspense</v>
      </c>
      <c r="I300" s="17">
        <f t="shared" si="18"/>
        <v>-10726.22</v>
      </c>
      <c r="J300" s="12" t="str">
        <f t="shared" si="19"/>
        <v>Accounts Recievable - Suspense</v>
      </c>
    </row>
    <row r="301" spans="1:10" ht="16">
      <c r="A301" s="13" t="s">
        <v>173</v>
      </c>
      <c r="B301" s="12" t="s">
        <v>78</v>
      </c>
      <c r="C301" s="12" t="s">
        <v>81</v>
      </c>
      <c r="D301" s="12" t="s">
        <v>661</v>
      </c>
      <c r="E301" s="12">
        <v>138.97</v>
      </c>
      <c r="F301" s="14" t="str">
        <f t="shared" si="16"/>
        <v>2025-01-21ExpenseHome Depot51335 Project Expense - Materials138.97</v>
      </c>
      <c r="G301" s="15">
        <f t="shared" si="17"/>
        <v>45678</v>
      </c>
      <c r="H301" s="16" t="str">
        <f>IF((IFERROR((VLOOKUP(D301,'Automation (QBO)'!A:B,2,FALSE)),"0"))=0,"Suspense",(IFERROR((VLOOKUP(D301,'Automation (QBO)'!A:B,2,FALSE)),"Suspense")))</f>
        <v>Project Expense - Materials</v>
      </c>
      <c r="I301" s="17">
        <f t="shared" si="18"/>
        <v>138.97</v>
      </c>
      <c r="J301" s="12" t="str">
        <f t="shared" si="19"/>
        <v>Project Expense - Materials</v>
      </c>
    </row>
    <row r="302" spans="1:10" ht="16">
      <c r="A302" s="13" t="s">
        <v>173</v>
      </c>
      <c r="B302" s="12" t="s">
        <v>78</v>
      </c>
      <c r="C302" s="12" t="s">
        <v>81</v>
      </c>
      <c r="D302" s="12" t="s">
        <v>199</v>
      </c>
      <c r="E302" s="12">
        <v>-6.49</v>
      </c>
      <c r="F302" s="14" t="str">
        <f t="shared" si="16"/>
        <v>2025-01-21ExpenseHome Depot21020 GST/HST Payable-6.49</v>
      </c>
      <c r="G302" s="15">
        <f t="shared" si="17"/>
        <v>45678</v>
      </c>
      <c r="H302" s="16" t="str">
        <f>IF((IFERROR((VLOOKUP(D302,'Automation (QBO)'!A:B,2,FALSE)),"0"))=0,"Suspense",(IFERROR((VLOOKUP(D302,'Automation (QBO)'!A:B,2,FALSE)),"Suspense")))</f>
        <v>GST/HST Payable</v>
      </c>
      <c r="I302" s="17">
        <f t="shared" si="18"/>
        <v>-6.49</v>
      </c>
      <c r="J302" s="12" t="str">
        <f t="shared" si="19"/>
        <v>GST/HST Payable</v>
      </c>
    </row>
    <row r="303" spans="1:10" ht="16">
      <c r="A303" s="13" t="s">
        <v>173</v>
      </c>
      <c r="B303" s="12" t="s">
        <v>78</v>
      </c>
      <c r="C303" s="12" t="s">
        <v>151</v>
      </c>
      <c r="D303" s="12" t="s">
        <v>664</v>
      </c>
      <c r="E303" s="12">
        <v>42</v>
      </c>
      <c r="F303" s="14" t="str">
        <f t="shared" si="16"/>
        <v>2025-01-21ExpenseNorth Shore Recycling and Waste Centre51315 Project Expense - Other42</v>
      </c>
      <c r="G303" s="15">
        <f t="shared" si="17"/>
        <v>45678</v>
      </c>
      <c r="H303" s="16" t="str">
        <f>IF((IFERROR((VLOOKUP(D303,'Automation (QBO)'!A:B,2,FALSE)),"0"))=0,"Suspense",(IFERROR((VLOOKUP(D303,'Automation (QBO)'!A:B,2,FALSE)),"Suspense")))</f>
        <v>Project Expense - Other</v>
      </c>
      <c r="I303" s="17">
        <f t="shared" si="18"/>
        <v>42</v>
      </c>
      <c r="J303" s="12" t="str">
        <f t="shared" si="19"/>
        <v>Project Expense - Other</v>
      </c>
    </row>
    <row r="304" spans="1:10" ht="16">
      <c r="A304" s="13" t="s">
        <v>173</v>
      </c>
      <c r="B304" s="12" t="s">
        <v>78</v>
      </c>
      <c r="C304" s="12" t="s">
        <v>151</v>
      </c>
      <c r="D304" s="12" t="s">
        <v>199</v>
      </c>
      <c r="E304" s="12">
        <v>0</v>
      </c>
      <c r="F304" s="14" t="str">
        <f t="shared" si="16"/>
        <v>2025-01-21ExpenseNorth Shore Recycling and Waste Centre21020 GST/HST Payable0</v>
      </c>
      <c r="G304" s="15">
        <f t="shared" si="17"/>
        <v>45678</v>
      </c>
      <c r="H304" s="16" t="str">
        <f>IF((IFERROR((VLOOKUP(D304,'Automation (QBO)'!A:B,2,FALSE)),"0"))=0,"Suspense",(IFERROR((VLOOKUP(D304,'Automation (QBO)'!A:B,2,FALSE)),"Suspense")))</f>
        <v>GST/HST Payable</v>
      </c>
      <c r="I304" s="17">
        <f t="shared" si="18"/>
        <v>0</v>
      </c>
      <c r="J304" s="12" t="str">
        <f t="shared" si="19"/>
        <v>GST/HST Payable</v>
      </c>
    </row>
    <row r="305" spans="1:10" ht="16">
      <c r="A305" s="13" t="s">
        <v>173</v>
      </c>
      <c r="B305" s="12" t="s">
        <v>78</v>
      </c>
      <c r="C305" s="12" t="s">
        <v>141</v>
      </c>
      <c r="D305" s="12" t="s">
        <v>210</v>
      </c>
      <c r="E305" s="12">
        <v>8</v>
      </c>
      <c r="F305" s="14" t="str">
        <f t="shared" si="16"/>
        <v>2025-01-21ExpenseDSPC Parking Vancouver52205 Travel &amp; Parking8</v>
      </c>
      <c r="G305" s="15">
        <f t="shared" si="17"/>
        <v>45678</v>
      </c>
      <c r="H305" s="16" t="str">
        <f>IF((IFERROR((VLOOKUP(D305,'Automation (QBO)'!A:B,2,FALSE)),"0"))=0,"Suspense",(IFERROR((VLOOKUP(D305,'Automation (QBO)'!A:B,2,FALSE)),"Suspense")))</f>
        <v>Travel &amp; Parking</v>
      </c>
      <c r="I305" s="17">
        <f t="shared" si="18"/>
        <v>8</v>
      </c>
      <c r="J305" s="12" t="str">
        <f t="shared" si="19"/>
        <v>Travel &amp; Parking</v>
      </c>
    </row>
    <row r="306" spans="1:10" ht="16">
      <c r="A306" s="13" t="s">
        <v>173</v>
      </c>
      <c r="B306" s="12" t="s">
        <v>78</v>
      </c>
      <c r="C306" s="12" t="s">
        <v>141</v>
      </c>
      <c r="D306" s="12" t="s">
        <v>199</v>
      </c>
      <c r="E306" s="12">
        <v>0</v>
      </c>
      <c r="F306" s="14" t="str">
        <f t="shared" si="16"/>
        <v>2025-01-21ExpenseDSPC Parking Vancouver21020 GST/HST Payable0</v>
      </c>
      <c r="G306" s="15">
        <f t="shared" si="17"/>
        <v>45678</v>
      </c>
      <c r="H306" s="16" t="str">
        <f>IF((IFERROR((VLOOKUP(D306,'Automation (QBO)'!A:B,2,FALSE)),"0"))=0,"Suspense",(IFERROR((VLOOKUP(D306,'Automation (QBO)'!A:B,2,FALSE)),"Suspense")))</f>
        <v>GST/HST Payable</v>
      </c>
      <c r="I306" s="17">
        <f t="shared" si="18"/>
        <v>0</v>
      </c>
      <c r="J306" s="12" t="str">
        <f t="shared" si="19"/>
        <v>GST/HST Payable</v>
      </c>
    </row>
    <row r="307" spans="1:10" ht="16">
      <c r="A307" s="13" t="s">
        <v>173</v>
      </c>
      <c r="B307" s="12" t="s">
        <v>78</v>
      </c>
      <c r="C307" s="12" t="s">
        <v>108</v>
      </c>
      <c r="D307" s="12" t="s">
        <v>670</v>
      </c>
      <c r="E307" s="12">
        <v>160.13999999999999</v>
      </c>
      <c r="F307" s="14" t="str">
        <f t="shared" si="16"/>
        <v>2025-01-21ExpenseChevron51205 COGS - Fuel160.14</v>
      </c>
      <c r="G307" s="15">
        <f t="shared" si="17"/>
        <v>45678</v>
      </c>
      <c r="H307" s="16" t="str">
        <f>IF((IFERROR((VLOOKUP(D307,'Automation (QBO)'!A:B,2,FALSE)),"0"))=0,"Suspense",(IFERROR((VLOOKUP(D307,'Automation (QBO)'!A:B,2,FALSE)),"Suspense")))</f>
        <v>Fuel</v>
      </c>
      <c r="I307" s="17">
        <f t="shared" si="18"/>
        <v>160.13999999999999</v>
      </c>
      <c r="J307" s="12" t="str">
        <f t="shared" si="19"/>
        <v>Fuel</v>
      </c>
    </row>
    <row r="308" spans="1:10" ht="16">
      <c r="A308" s="13" t="s">
        <v>173</v>
      </c>
      <c r="B308" s="12" t="s">
        <v>78</v>
      </c>
      <c r="C308" s="12" t="s">
        <v>108</v>
      </c>
      <c r="D308" s="12" t="s">
        <v>199</v>
      </c>
      <c r="E308" s="12">
        <v>-8.01</v>
      </c>
      <c r="F308" s="14" t="str">
        <f t="shared" si="16"/>
        <v>2025-01-21ExpenseChevron21020 GST/HST Payable-8.01</v>
      </c>
      <c r="G308" s="15">
        <f t="shared" si="17"/>
        <v>45678</v>
      </c>
      <c r="H308" s="16" t="str">
        <f>IF((IFERROR((VLOOKUP(D308,'Automation (QBO)'!A:B,2,FALSE)),"0"))=0,"Suspense",(IFERROR((VLOOKUP(D308,'Automation (QBO)'!A:B,2,FALSE)),"Suspense")))</f>
        <v>GST/HST Payable</v>
      </c>
      <c r="I308" s="17">
        <f t="shared" si="18"/>
        <v>-8.01</v>
      </c>
      <c r="J308" s="12" t="str">
        <f t="shared" si="19"/>
        <v>GST/HST Payable</v>
      </c>
    </row>
    <row r="309" spans="1:10" ht="16">
      <c r="A309" s="13" t="s">
        <v>173</v>
      </c>
      <c r="B309" s="12" t="s">
        <v>154</v>
      </c>
      <c r="D309" s="12" t="s">
        <v>201</v>
      </c>
      <c r="E309" s="12">
        <v>-5000</v>
      </c>
      <c r="F309" s="14" t="str">
        <f t="shared" si="16"/>
        <v>2025-01-21Transfer11005 Chequing (CIBC)-5000</v>
      </c>
      <c r="G309" s="15">
        <f t="shared" si="17"/>
        <v>45678</v>
      </c>
      <c r="H309" s="16" t="str">
        <f>IF((IFERROR((VLOOKUP(D309,'Automation (QBO)'!A:B,2,FALSE)),"0"))=0,"Suspense",(IFERROR((VLOOKUP(D309,'Automation (QBO)'!A:B,2,FALSE)),"Suspense")))</f>
        <v>Chequing (CIBC)</v>
      </c>
      <c r="I309" s="17">
        <f t="shared" si="18"/>
        <v>-5000</v>
      </c>
      <c r="J309" s="12" t="str">
        <f t="shared" si="19"/>
        <v>Chequing (CIBC)</v>
      </c>
    </row>
    <row r="310" spans="1:10" ht="16">
      <c r="A310" s="13" t="s">
        <v>173</v>
      </c>
      <c r="B310" s="12" t="s">
        <v>78</v>
      </c>
      <c r="C310" s="12" t="s">
        <v>145</v>
      </c>
      <c r="D310" s="12" t="s">
        <v>664</v>
      </c>
      <c r="E310" s="12">
        <v>27</v>
      </c>
      <c r="F310" s="14" t="str">
        <f t="shared" si="16"/>
        <v>2025-01-21ExpenseUnited Boulevard Recycling and Waste Centre51315 Project Expense - Other27</v>
      </c>
      <c r="G310" s="15">
        <f t="shared" si="17"/>
        <v>45678</v>
      </c>
      <c r="H310" s="16" t="str">
        <f>IF((IFERROR((VLOOKUP(D310,'Automation (QBO)'!A:B,2,FALSE)),"0"))=0,"Suspense",(IFERROR((VLOOKUP(D310,'Automation (QBO)'!A:B,2,FALSE)),"Suspense")))</f>
        <v>Project Expense - Other</v>
      </c>
      <c r="I310" s="17">
        <f t="shared" si="18"/>
        <v>27</v>
      </c>
      <c r="J310" s="12" t="str">
        <f t="shared" si="19"/>
        <v>Project Expense - Other</v>
      </c>
    </row>
    <row r="311" spans="1:10" ht="16">
      <c r="A311" s="13" t="s">
        <v>173</v>
      </c>
      <c r="B311" s="12" t="s">
        <v>78</v>
      </c>
      <c r="C311" s="12" t="s">
        <v>145</v>
      </c>
      <c r="D311" s="12" t="s">
        <v>199</v>
      </c>
      <c r="E311" s="12">
        <v>0</v>
      </c>
      <c r="F311" s="14" t="str">
        <f t="shared" si="16"/>
        <v>2025-01-21ExpenseUnited Boulevard Recycling and Waste Centre21020 GST/HST Payable0</v>
      </c>
      <c r="G311" s="15">
        <f t="shared" si="17"/>
        <v>45678</v>
      </c>
      <c r="H311" s="16" t="str">
        <f>IF((IFERROR((VLOOKUP(D311,'Automation (QBO)'!A:B,2,FALSE)),"0"))=0,"Suspense",(IFERROR((VLOOKUP(D311,'Automation (QBO)'!A:B,2,FALSE)),"Suspense")))</f>
        <v>GST/HST Payable</v>
      </c>
      <c r="I311" s="17">
        <f t="shared" si="18"/>
        <v>0</v>
      </c>
      <c r="J311" s="12" t="str">
        <f t="shared" si="19"/>
        <v>GST/HST Payable</v>
      </c>
    </row>
    <row r="312" spans="1:10" ht="16">
      <c r="A312" s="13" t="s">
        <v>173</v>
      </c>
      <c r="B312" s="12" t="s">
        <v>106</v>
      </c>
      <c r="C312" s="12" t="s">
        <v>114</v>
      </c>
      <c r="D312" s="12" t="s">
        <v>201</v>
      </c>
      <c r="E312" s="12">
        <v>50000</v>
      </c>
      <c r="F312" s="14" t="str">
        <f t="shared" si="16"/>
        <v>2025-01-21PaymentGarden of Granite Winery:Garden of Granite Project11005 Chequing (CIBC)50000</v>
      </c>
      <c r="G312" s="15">
        <f t="shared" si="17"/>
        <v>45678</v>
      </c>
      <c r="H312" s="16" t="str">
        <f>IF((IFERROR((VLOOKUP(D312,'Automation (QBO)'!A:B,2,FALSE)),"0"))=0,"Suspense",(IFERROR((VLOOKUP(D312,'Automation (QBO)'!A:B,2,FALSE)),"Suspense")))</f>
        <v>Chequing (CIBC)</v>
      </c>
      <c r="I312" s="17">
        <f t="shared" si="18"/>
        <v>50000</v>
      </c>
      <c r="J312" s="12" t="str">
        <f t="shared" si="19"/>
        <v>Chequing (CIBC)</v>
      </c>
    </row>
    <row r="313" spans="1:10" ht="16">
      <c r="A313" s="13" t="s">
        <v>173</v>
      </c>
      <c r="B313" s="12" t="s">
        <v>106</v>
      </c>
      <c r="C313" s="12" t="s">
        <v>107</v>
      </c>
      <c r="D313" s="12" t="s">
        <v>201</v>
      </c>
      <c r="E313" s="12">
        <v>10726.22</v>
      </c>
      <c r="F313" s="14" t="str">
        <f t="shared" si="16"/>
        <v>2025-01-21PaymentSix Pints Specialty Beer Co.:Six Pint Project11005 Chequing (CIBC)10726.22</v>
      </c>
      <c r="G313" s="15">
        <f t="shared" si="17"/>
        <v>45678</v>
      </c>
      <c r="H313" s="16" t="str">
        <f>IF((IFERROR((VLOOKUP(D313,'Automation (QBO)'!A:B,2,FALSE)),"0"))=0,"Suspense",(IFERROR((VLOOKUP(D313,'Automation (QBO)'!A:B,2,FALSE)),"Suspense")))</f>
        <v>Chequing (CIBC)</v>
      </c>
      <c r="I313" s="17">
        <f t="shared" si="18"/>
        <v>10726.22</v>
      </c>
      <c r="J313" s="12" t="str">
        <f t="shared" si="19"/>
        <v>Chequing (CIBC)</v>
      </c>
    </row>
    <row r="314" spans="1:10" ht="16">
      <c r="A314" s="13" t="s">
        <v>173</v>
      </c>
      <c r="B314" s="12" t="s">
        <v>124</v>
      </c>
      <c r="D314" s="12" t="s">
        <v>311</v>
      </c>
      <c r="E314" s="12">
        <v>-101000</v>
      </c>
      <c r="F314" s="14" t="str">
        <f t="shared" si="16"/>
        <v>2025-01-21Deposit13500 Loan to Kelly Gordon-101000</v>
      </c>
      <c r="G314" s="15">
        <f t="shared" si="17"/>
        <v>45678</v>
      </c>
      <c r="H314" s="16" t="str">
        <f>IF((IFERROR((VLOOKUP(D314,'Automation (QBO)'!A:B,2,FALSE)),"0"))=0,"Suspense",(IFERROR((VLOOKUP(D314,'Automation (QBO)'!A:B,2,FALSE)),"Suspense")))</f>
        <v>Due to/from Kelly Gordon</v>
      </c>
      <c r="I314" s="17">
        <f t="shared" si="18"/>
        <v>-101000</v>
      </c>
      <c r="J314" s="12" t="str">
        <f t="shared" si="19"/>
        <v>Due to/from Kelly Gordon</v>
      </c>
    </row>
    <row r="315" spans="1:10" ht="16">
      <c r="A315" s="13" t="s">
        <v>173</v>
      </c>
      <c r="B315" s="12" t="s">
        <v>124</v>
      </c>
      <c r="D315" s="12" t="s">
        <v>199</v>
      </c>
      <c r="E315" s="12">
        <v>0</v>
      </c>
      <c r="F315" s="14" t="str">
        <f t="shared" si="16"/>
        <v>2025-01-21Deposit21020 GST/HST Payable0</v>
      </c>
      <c r="G315" s="15">
        <f t="shared" si="17"/>
        <v>45678</v>
      </c>
      <c r="H315" s="16" t="str">
        <f>IF((IFERROR((VLOOKUP(D315,'Automation (QBO)'!A:B,2,FALSE)),"0"))=0,"Suspense",(IFERROR((VLOOKUP(D315,'Automation (QBO)'!A:B,2,FALSE)),"Suspense")))</f>
        <v>GST/HST Payable</v>
      </c>
      <c r="I315" s="17">
        <f t="shared" si="18"/>
        <v>0</v>
      </c>
      <c r="J315" s="12" t="str">
        <f t="shared" si="19"/>
        <v>GST/HST Payable</v>
      </c>
    </row>
    <row r="316" spans="1:10" ht="16">
      <c r="A316" s="13" t="s">
        <v>173</v>
      </c>
      <c r="B316" s="12" t="s">
        <v>124</v>
      </c>
      <c r="D316" s="12" t="s">
        <v>201</v>
      </c>
      <c r="E316" s="12">
        <v>101000</v>
      </c>
      <c r="F316" s="14" t="str">
        <f t="shared" si="16"/>
        <v>2025-01-21Deposit11005 Chequing (CIBC)101000</v>
      </c>
      <c r="G316" s="15">
        <f t="shared" si="17"/>
        <v>45678</v>
      </c>
      <c r="H316" s="16" t="str">
        <f>IF((IFERROR((VLOOKUP(D316,'Automation (QBO)'!A:B,2,FALSE)),"0"))=0,"Suspense",(IFERROR((VLOOKUP(D316,'Automation (QBO)'!A:B,2,FALSE)),"Suspense")))</f>
        <v>Chequing (CIBC)</v>
      </c>
      <c r="I316" s="17">
        <f t="shared" si="18"/>
        <v>101000</v>
      </c>
      <c r="J316" s="12" t="str">
        <f t="shared" si="19"/>
        <v>Chequing (CIBC)</v>
      </c>
    </row>
    <row r="317" spans="1:10" ht="16">
      <c r="A317" s="13" t="s">
        <v>173</v>
      </c>
      <c r="B317" s="12" t="s">
        <v>78</v>
      </c>
      <c r="C317" s="12" t="s">
        <v>141</v>
      </c>
      <c r="D317" s="12" t="s">
        <v>506</v>
      </c>
      <c r="E317" s="12">
        <v>8</v>
      </c>
      <c r="F317" s="14" t="str">
        <f t="shared" si="16"/>
        <v>2025-01-21ExpenseDSPC Parking Vancouver21010 Credit Card (CIBC Visa)8</v>
      </c>
      <c r="G317" s="15">
        <f t="shared" si="17"/>
        <v>45678</v>
      </c>
      <c r="H317" s="16" t="str">
        <f>IF((IFERROR((VLOOKUP(D317,'Automation (QBO)'!A:B,2,FALSE)),"0"))=0,"Suspense",(IFERROR((VLOOKUP(D317,'Automation (QBO)'!A:B,2,FALSE)),"Suspense")))</f>
        <v>Credit Card (CIBC Visa)</v>
      </c>
      <c r="I317" s="17">
        <f t="shared" si="18"/>
        <v>8</v>
      </c>
      <c r="J317" s="12" t="str">
        <f t="shared" si="19"/>
        <v>Credit Card (CIBC Visa)</v>
      </c>
    </row>
    <row r="318" spans="1:10" ht="16">
      <c r="A318" s="13" t="s">
        <v>173</v>
      </c>
      <c r="B318" s="12" t="s">
        <v>154</v>
      </c>
      <c r="D318" s="12" t="s">
        <v>506</v>
      </c>
      <c r="E318" s="12">
        <v>-5000</v>
      </c>
      <c r="F318" s="14" t="str">
        <f t="shared" si="16"/>
        <v>2025-01-21Transfer21010 Credit Card (CIBC Visa)-5000</v>
      </c>
      <c r="G318" s="15">
        <f t="shared" si="17"/>
        <v>45678</v>
      </c>
      <c r="H318" s="16" t="str">
        <f>IF((IFERROR((VLOOKUP(D318,'Automation (QBO)'!A:B,2,FALSE)),"0"))=0,"Suspense",(IFERROR((VLOOKUP(D318,'Automation (QBO)'!A:B,2,FALSE)),"Suspense")))</f>
        <v>Credit Card (CIBC Visa)</v>
      </c>
      <c r="I318" s="17">
        <f t="shared" si="18"/>
        <v>-5000</v>
      </c>
      <c r="J318" s="12" t="str">
        <f t="shared" si="19"/>
        <v>Credit Card (CIBC Visa)</v>
      </c>
    </row>
    <row r="319" spans="1:10" ht="16">
      <c r="A319" s="13" t="s">
        <v>173</v>
      </c>
      <c r="B319" s="12" t="s">
        <v>78</v>
      </c>
      <c r="C319" s="12" t="s">
        <v>108</v>
      </c>
      <c r="D319" s="12" t="s">
        <v>506</v>
      </c>
      <c r="E319" s="12">
        <v>168.15</v>
      </c>
      <c r="F319" s="14" t="str">
        <f t="shared" si="16"/>
        <v>2025-01-21ExpenseChevron21010 Credit Card (CIBC Visa)168.15</v>
      </c>
      <c r="G319" s="15">
        <f t="shared" si="17"/>
        <v>45678</v>
      </c>
      <c r="H319" s="16" t="str">
        <f>IF((IFERROR((VLOOKUP(D319,'Automation (QBO)'!A:B,2,FALSE)),"0"))=0,"Suspense",(IFERROR((VLOOKUP(D319,'Automation (QBO)'!A:B,2,FALSE)),"Suspense")))</f>
        <v>Credit Card (CIBC Visa)</v>
      </c>
      <c r="I319" s="17">
        <f t="shared" si="18"/>
        <v>168.15</v>
      </c>
      <c r="J319" s="12" t="str">
        <f t="shared" si="19"/>
        <v>Credit Card (CIBC Visa)</v>
      </c>
    </row>
    <row r="320" spans="1:10" ht="16">
      <c r="A320" s="13" t="s">
        <v>173</v>
      </c>
      <c r="B320" s="12" t="s">
        <v>78</v>
      </c>
      <c r="C320" s="12" t="s">
        <v>151</v>
      </c>
      <c r="D320" s="12" t="s">
        <v>506</v>
      </c>
      <c r="E320" s="12">
        <v>42</v>
      </c>
      <c r="F320" s="14" t="str">
        <f t="shared" si="16"/>
        <v>2025-01-21ExpenseNorth Shore Recycling and Waste Centre21010 Credit Card (CIBC Visa)42</v>
      </c>
      <c r="G320" s="15">
        <f t="shared" si="17"/>
        <v>45678</v>
      </c>
      <c r="H320" s="16" t="str">
        <f>IF((IFERROR((VLOOKUP(D320,'Automation (QBO)'!A:B,2,FALSE)),"0"))=0,"Suspense",(IFERROR((VLOOKUP(D320,'Automation (QBO)'!A:B,2,FALSE)),"Suspense")))</f>
        <v>Credit Card (CIBC Visa)</v>
      </c>
      <c r="I320" s="17">
        <f t="shared" si="18"/>
        <v>42</v>
      </c>
      <c r="J320" s="12" t="str">
        <f t="shared" si="19"/>
        <v>Credit Card (CIBC Visa)</v>
      </c>
    </row>
    <row r="321" spans="1:10" ht="16">
      <c r="A321" s="13" t="s">
        <v>173</v>
      </c>
      <c r="B321" s="12" t="s">
        <v>78</v>
      </c>
      <c r="C321" s="12" t="s">
        <v>145</v>
      </c>
      <c r="D321" s="12" t="s">
        <v>506</v>
      </c>
      <c r="E321" s="12">
        <v>27</v>
      </c>
      <c r="F321" s="14" t="str">
        <f t="shared" si="16"/>
        <v>2025-01-21ExpenseUnited Boulevard Recycling and Waste Centre21010 Credit Card (CIBC Visa)27</v>
      </c>
      <c r="G321" s="15">
        <f t="shared" si="17"/>
        <v>45678</v>
      </c>
      <c r="H321" s="16" t="str">
        <f>IF((IFERROR((VLOOKUP(D321,'Automation (QBO)'!A:B,2,FALSE)),"0"))=0,"Suspense",(IFERROR((VLOOKUP(D321,'Automation (QBO)'!A:B,2,FALSE)),"Suspense")))</f>
        <v>Credit Card (CIBC Visa)</v>
      </c>
      <c r="I321" s="17">
        <f t="shared" si="18"/>
        <v>27</v>
      </c>
      <c r="J321" s="12" t="str">
        <f t="shared" si="19"/>
        <v>Credit Card (CIBC Visa)</v>
      </c>
    </row>
    <row r="322" spans="1:10" ht="16">
      <c r="A322" s="13" t="s">
        <v>173</v>
      </c>
      <c r="B322" s="12" t="s">
        <v>78</v>
      </c>
      <c r="C322" s="12" t="s">
        <v>81</v>
      </c>
      <c r="D322" s="12" t="s">
        <v>506</v>
      </c>
      <c r="E322" s="12">
        <v>145.46</v>
      </c>
      <c r="F322" s="14" t="str">
        <f t="shared" ref="F322:F385" si="20">A322&amp;B322&amp;C322&amp;D322&amp;E322</f>
        <v>2025-01-21ExpenseHome Depot21010 Credit Card (CIBC Visa)145.46</v>
      </c>
      <c r="G322" s="15">
        <f t="shared" ref="G322:G385" si="21">IFERROR((DATEVALUE(A322)),A322)</f>
        <v>45678</v>
      </c>
      <c r="H322" s="16" t="str">
        <f>IF((IFERROR((VLOOKUP(D322,'Automation (QBO)'!A:B,2,FALSE)),"0"))=0,"Suspense",(IFERROR((VLOOKUP(D322,'Automation (QBO)'!A:B,2,FALSE)),"Suspense")))</f>
        <v>Credit Card (CIBC Visa)</v>
      </c>
      <c r="I322" s="17">
        <f t="shared" ref="I322:I385" si="22">E322</f>
        <v>145.46</v>
      </c>
      <c r="J322" s="12" t="str">
        <f t="shared" ref="J322:J385" si="23">H322</f>
        <v>Credit Card (CIBC Visa)</v>
      </c>
    </row>
    <row r="323" spans="1:10" ht="16">
      <c r="A323" s="13" t="s">
        <v>174</v>
      </c>
      <c r="B323" s="12" t="s">
        <v>84</v>
      </c>
      <c r="C323" s="12" t="s">
        <v>114</v>
      </c>
      <c r="D323" s="12" t="s">
        <v>666</v>
      </c>
      <c r="E323" s="12">
        <v>0</v>
      </c>
      <c r="F323" s="14" t="str">
        <f t="shared" si="20"/>
        <v>2025-01-22InvoiceGarden of Granite Winery:Garden of Granite Project12000 [Accounts Receivable]0</v>
      </c>
      <c r="G323" s="15">
        <f t="shared" si="21"/>
        <v>45679</v>
      </c>
      <c r="H323" s="16" t="str">
        <f>IF((IFERROR((VLOOKUP(D323,'Automation (QBO)'!A:B,2,FALSE)),"0"))=0,"Suspense",(IFERROR((VLOOKUP(D323,'Automation (QBO)'!A:B,2,FALSE)),"Suspense")))</f>
        <v>Accounts Recievable - Suspense</v>
      </c>
      <c r="I323" s="17">
        <f t="shared" si="22"/>
        <v>0</v>
      </c>
      <c r="J323" s="12" t="str">
        <f t="shared" si="23"/>
        <v>Accounts Recievable - Suspense</v>
      </c>
    </row>
    <row r="324" spans="1:10" ht="16">
      <c r="A324" s="13" t="s">
        <v>174</v>
      </c>
      <c r="B324" s="12" t="s">
        <v>84</v>
      </c>
      <c r="C324" s="12" t="s">
        <v>114</v>
      </c>
      <c r="D324" s="12" t="s">
        <v>844</v>
      </c>
      <c r="E324" s="12">
        <v>3092.36</v>
      </c>
      <c r="F324" s="14" t="str">
        <f t="shared" si="20"/>
        <v>2025-01-22InvoiceGarden of Granite Winery:Garden of Granite Project42035 Billable Expense Income3092.36</v>
      </c>
      <c r="G324" s="15">
        <f t="shared" si="21"/>
        <v>45679</v>
      </c>
      <c r="H324" s="16" t="str">
        <f>IF((IFERROR((VLOOKUP(D324,'Automation (QBO)'!A:B,2,FALSE)),"0"))=0,"Suspense",(IFERROR((VLOOKUP(D324,'Automation (QBO)'!A:B,2,FALSE)),"Suspense")))</f>
        <v>Suspense</v>
      </c>
      <c r="I324" s="17">
        <f t="shared" si="22"/>
        <v>3092.36</v>
      </c>
      <c r="J324" s="12" t="str">
        <f t="shared" si="23"/>
        <v>Suspense</v>
      </c>
    </row>
    <row r="325" spans="1:10" ht="16">
      <c r="A325" s="13" t="s">
        <v>174</v>
      </c>
      <c r="B325" s="12" t="s">
        <v>84</v>
      </c>
      <c r="C325" s="12" t="s">
        <v>114</v>
      </c>
      <c r="D325" s="12" t="s">
        <v>667</v>
      </c>
      <c r="E325" s="12">
        <v>13130</v>
      </c>
      <c r="F325" s="14" t="str">
        <f t="shared" si="20"/>
        <v>2025-01-22InvoiceGarden of Granite Winery:Garden of Granite Project41005 Labour - Project Managment13130</v>
      </c>
      <c r="G325" s="15">
        <f t="shared" si="21"/>
        <v>45679</v>
      </c>
      <c r="H325" s="16" t="str">
        <f>IF((IFERROR((VLOOKUP(D325,'Automation (QBO)'!A:B,2,FALSE)),"0"))=0,"Suspense",(IFERROR((VLOOKUP(D325,'Automation (QBO)'!A:B,2,FALSE)),"Suspense")))</f>
        <v>Labour - Project Managment</v>
      </c>
      <c r="I325" s="17">
        <f t="shared" si="22"/>
        <v>13130</v>
      </c>
      <c r="J325" s="12" t="str">
        <f t="shared" si="23"/>
        <v>Labour - Project Managment</v>
      </c>
    </row>
    <row r="326" spans="1:10" ht="16">
      <c r="A326" s="13" t="s">
        <v>174</v>
      </c>
      <c r="B326" s="12" t="s">
        <v>84</v>
      </c>
      <c r="C326" s="12" t="s">
        <v>114</v>
      </c>
      <c r="D326" s="12" t="s">
        <v>667</v>
      </c>
      <c r="E326" s="12">
        <v>3244.47</v>
      </c>
      <c r="F326" s="14" t="str">
        <f t="shared" si="20"/>
        <v>2025-01-22InvoiceGarden of Granite Winery:Garden of Granite Project41005 Labour - Project Managment3244.47</v>
      </c>
      <c r="G326" s="15">
        <f t="shared" si="21"/>
        <v>45679</v>
      </c>
      <c r="H326" s="16" t="str">
        <f>IF((IFERROR((VLOOKUP(D326,'Automation (QBO)'!A:B,2,FALSE)),"0"))=0,"Suspense",(IFERROR((VLOOKUP(D326,'Automation (QBO)'!A:B,2,FALSE)),"Suspense")))</f>
        <v>Labour - Project Managment</v>
      </c>
      <c r="I326" s="17">
        <f t="shared" si="22"/>
        <v>3244.47</v>
      </c>
      <c r="J326" s="12" t="str">
        <f t="shared" si="23"/>
        <v>Labour - Project Managment</v>
      </c>
    </row>
    <row r="327" spans="1:10" ht="16">
      <c r="A327" s="13" t="s">
        <v>174</v>
      </c>
      <c r="B327" s="12" t="s">
        <v>84</v>
      </c>
      <c r="C327" s="12" t="s">
        <v>114</v>
      </c>
      <c r="D327" s="12" t="s">
        <v>218</v>
      </c>
      <c r="E327" s="12">
        <v>-20440.169999999998</v>
      </c>
      <c r="F327" s="14" t="str">
        <f t="shared" si="20"/>
        <v>2025-01-22InvoiceGarden of Granite Winery:Garden of Granite Project21045 Deposit Received-20440.17</v>
      </c>
      <c r="G327" s="15">
        <f t="shared" si="21"/>
        <v>45679</v>
      </c>
      <c r="H327" s="16" t="str">
        <f>IF((IFERROR((VLOOKUP(D327,'Automation (QBO)'!A:B,2,FALSE)),"0"))=0,"Suspense",(IFERROR((VLOOKUP(D327,'Automation (QBO)'!A:B,2,FALSE)),"Suspense")))</f>
        <v>Liability - Depostis Received</v>
      </c>
      <c r="I327" s="17">
        <f t="shared" si="22"/>
        <v>-20440.169999999998</v>
      </c>
      <c r="J327" s="12" t="str">
        <f t="shared" si="23"/>
        <v>Liability - Depostis Received</v>
      </c>
    </row>
    <row r="328" spans="1:10" ht="16">
      <c r="A328" s="13" t="s">
        <v>174</v>
      </c>
      <c r="B328" s="12" t="s">
        <v>84</v>
      </c>
      <c r="C328" s="12" t="s">
        <v>114</v>
      </c>
      <c r="D328" s="12" t="s">
        <v>199</v>
      </c>
      <c r="E328" s="12">
        <v>973.34</v>
      </c>
      <c r="F328" s="14" t="str">
        <f t="shared" si="20"/>
        <v>2025-01-22InvoiceGarden of Granite Winery:Garden of Granite Project21020 GST/HST Payable973.34</v>
      </c>
      <c r="G328" s="15">
        <f t="shared" si="21"/>
        <v>45679</v>
      </c>
      <c r="H328" s="16" t="str">
        <f>IF((IFERROR((VLOOKUP(D328,'Automation (QBO)'!A:B,2,FALSE)),"0"))=0,"Suspense",(IFERROR((VLOOKUP(D328,'Automation (QBO)'!A:B,2,FALSE)),"Suspense")))</f>
        <v>GST/HST Payable</v>
      </c>
      <c r="I328" s="17">
        <f t="shared" si="22"/>
        <v>973.34</v>
      </c>
      <c r="J328" s="12" t="str">
        <f t="shared" si="23"/>
        <v>GST/HST Payable</v>
      </c>
    </row>
    <row r="329" spans="1:10" ht="16">
      <c r="A329" s="13" t="s">
        <v>174</v>
      </c>
      <c r="B329" s="12" t="s">
        <v>84</v>
      </c>
      <c r="C329" s="12" t="s">
        <v>114</v>
      </c>
      <c r="D329" s="12" t="s">
        <v>199</v>
      </c>
      <c r="E329" s="12">
        <v>0</v>
      </c>
      <c r="F329" s="14" t="str">
        <f t="shared" si="20"/>
        <v>2025-01-22InvoiceGarden of Granite Winery:Garden of Granite Project21020 GST/HST Payable0</v>
      </c>
      <c r="G329" s="15">
        <f t="shared" si="21"/>
        <v>45679</v>
      </c>
      <c r="H329" s="16" t="str">
        <f>IF((IFERROR((VLOOKUP(D329,'Automation (QBO)'!A:B,2,FALSE)),"0"))=0,"Suspense",(IFERROR((VLOOKUP(D329,'Automation (QBO)'!A:B,2,FALSE)),"Suspense")))</f>
        <v>GST/HST Payable</v>
      </c>
      <c r="I329" s="17">
        <f t="shared" si="22"/>
        <v>0</v>
      </c>
      <c r="J329" s="12" t="str">
        <f t="shared" si="23"/>
        <v>GST/HST Payable</v>
      </c>
    </row>
    <row r="330" spans="1:10" ht="16">
      <c r="A330" s="13" t="s">
        <v>174</v>
      </c>
      <c r="B330" s="12" t="s">
        <v>78</v>
      </c>
      <c r="C330" s="12" t="s">
        <v>125</v>
      </c>
      <c r="D330" s="12" t="s">
        <v>199</v>
      </c>
      <c r="E330" s="12">
        <v>0</v>
      </c>
      <c r="F330" s="14" t="str">
        <f t="shared" si="20"/>
        <v>2025-01-22ExpenseInuit Quickbooks21020 GST/HST Payable0</v>
      </c>
      <c r="G330" s="15">
        <f t="shared" si="21"/>
        <v>45679</v>
      </c>
      <c r="H330" s="16" t="str">
        <f>IF((IFERROR((VLOOKUP(D330,'Automation (QBO)'!A:B,2,FALSE)),"0"))=0,"Suspense",(IFERROR((VLOOKUP(D330,'Automation (QBO)'!A:B,2,FALSE)),"Suspense")))</f>
        <v>GST/HST Payable</v>
      </c>
      <c r="I330" s="17">
        <f t="shared" si="22"/>
        <v>0</v>
      </c>
      <c r="J330" s="12" t="str">
        <f t="shared" si="23"/>
        <v>GST/HST Payable</v>
      </c>
    </row>
    <row r="331" spans="1:10" ht="16">
      <c r="A331" s="13" t="s">
        <v>174</v>
      </c>
      <c r="B331" s="12" t="s">
        <v>78</v>
      </c>
      <c r="C331" s="12" t="s">
        <v>125</v>
      </c>
      <c r="D331" s="12" t="s">
        <v>202</v>
      </c>
      <c r="E331" s="12">
        <v>89.6</v>
      </c>
      <c r="F331" s="14" t="str">
        <f t="shared" si="20"/>
        <v>2025-01-22ExpenseInuit Quickbooks52110 Accounting89.6</v>
      </c>
      <c r="G331" s="15">
        <f t="shared" si="21"/>
        <v>45679</v>
      </c>
      <c r="H331" s="16" t="str">
        <f>IF((IFERROR((VLOOKUP(D331,'Automation (QBO)'!A:B,2,FALSE)),"0"))=0,"Suspense",(IFERROR((VLOOKUP(D331,'Automation (QBO)'!A:B,2,FALSE)),"Suspense")))</f>
        <v>Accounting</v>
      </c>
      <c r="I331" s="17">
        <f t="shared" si="22"/>
        <v>89.6</v>
      </c>
      <c r="J331" s="12" t="str">
        <f t="shared" si="23"/>
        <v>Accounting</v>
      </c>
    </row>
    <row r="332" spans="1:10" ht="16">
      <c r="A332" s="13" t="s">
        <v>174</v>
      </c>
      <c r="B332" s="12" t="s">
        <v>78</v>
      </c>
      <c r="C332" s="12" t="s">
        <v>112</v>
      </c>
      <c r="D332" s="12" t="s">
        <v>655</v>
      </c>
      <c r="E332" s="12">
        <v>4465.03</v>
      </c>
      <c r="F332" s="14" t="str">
        <f t="shared" si="20"/>
        <v>2025-01-22ExpenseBKS Mechanical51320 Project Expense - Subcontractors4465.03</v>
      </c>
      <c r="G332" s="15">
        <f t="shared" si="21"/>
        <v>45679</v>
      </c>
      <c r="H332" s="16" t="str">
        <f>IF((IFERROR((VLOOKUP(D332,'Automation (QBO)'!A:B,2,FALSE)),"0"))=0,"Suspense",(IFERROR((VLOOKUP(D332,'Automation (QBO)'!A:B,2,FALSE)),"Suspense")))</f>
        <v>Project Expense - Subcontractors</v>
      </c>
      <c r="I332" s="17">
        <f t="shared" si="22"/>
        <v>4465.03</v>
      </c>
      <c r="J332" s="12" t="str">
        <f t="shared" si="23"/>
        <v>Project Expense - Subcontractors</v>
      </c>
    </row>
    <row r="333" spans="1:10" ht="16">
      <c r="A333" s="13" t="s">
        <v>174</v>
      </c>
      <c r="B333" s="12" t="s">
        <v>78</v>
      </c>
      <c r="C333" s="12" t="s">
        <v>112</v>
      </c>
      <c r="D333" s="12" t="s">
        <v>199</v>
      </c>
      <c r="E333" s="12">
        <v>-223.25</v>
      </c>
      <c r="F333" s="14" t="str">
        <f t="shared" si="20"/>
        <v>2025-01-22ExpenseBKS Mechanical21020 GST/HST Payable-223.25</v>
      </c>
      <c r="G333" s="15">
        <f t="shared" si="21"/>
        <v>45679</v>
      </c>
      <c r="H333" s="16" t="str">
        <f>IF((IFERROR((VLOOKUP(D333,'Automation (QBO)'!A:B,2,FALSE)),"0"))=0,"Suspense",(IFERROR((VLOOKUP(D333,'Automation (QBO)'!A:B,2,FALSE)),"Suspense")))</f>
        <v>GST/HST Payable</v>
      </c>
      <c r="I333" s="17">
        <f t="shared" si="22"/>
        <v>-223.25</v>
      </c>
      <c r="J333" s="12" t="str">
        <f t="shared" si="23"/>
        <v>GST/HST Payable</v>
      </c>
    </row>
    <row r="334" spans="1:10" ht="16">
      <c r="A334" s="13" t="s">
        <v>174</v>
      </c>
      <c r="B334" s="12" t="s">
        <v>78</v>
      </c>
      <c r="C334" s="12" t="s">
        <v>140</v>
      </c>
      <c r="D334" s="12" t="s">
        <v>661</v>
      </c>
      <c r="E334" s="12">
        <v>1339.27</v>
      </c>
      <c r="F334" s="14" t="str">
        <f t="shared" si="20"/>
        <v>2025-01-22ExpenseWindsor Plywood51335 Project Expense - Materials1339.27</v>
      </c>
      <c r="G334" s="15">
        <f t="shared" si="21"/>
        <v>45679</v>
      </c>
      <c r="H334" s="16" t="str">
        <f>IF((IFERROR((VLOOKUP(D334,'Automation (QBO)'!A:B,2,FALSE)),"0"))=0,"Suspense",(IFERROR((VLOOKUP(D334,'Automation (QBO)'!A:B,2,FALSE)),"Suspense")))</f>
        <v>Project Expense - Materials</v>
      </c>
      <c r="I334" s="17">
        <f t="shared" si="22"/>
        <v>1339.27</v>
      </c>
      <c r="J334" s="12" t="str">
        <f t="shared" si="23"/>
        <v>Project Expense - Materials</v>
      </c>
    </row>
    <row r="335" spans="1:10" ht="16">
      <c r="A335" s="13" t="s">
        <v>174</v>
      </c>
      <c r="B335" s="12" t="s">
        <v>78</v>
      </c>
      <c r="C335" s="12" t="s">
        <v>140</v>
      </c>
      <c r="D335" s="12" t="s">
        <v>199</v>
      </c>
      <c r="E335" s="12">
        <v>-62.58</v>
      </c>
      <c r="F335" s="14" t="str">
        <f t="shared" si="20"/>
        <v>2025-01-22ExpenseWindsor Plywood21020 GST/HST Payable-62.58</v>
      </c>
      <c r="G335" s="15">
        <f t="shared" si="21"/>
        <v>45679</v>
      </c>
      <c r="H335" s="16" t="str">
        <f>IF((IFERROR((VLOOKUP(D335,'Automation (QBO)'!A:B,2,FALSE)),"0"))=0,"Suspense",(IFERROR((VLOOKUP(D335,'Automation (QBO)'!A:B,2,FALSE)),"Suspense")))</f>
        <v>GST/HST Payable</v>
      </c>
      <c r="I335" s="17">
        <f t="shared" si="22"/>
        <v>-62.58</v>
      </c>
      <c r="J335" s="12" t="str">
        <f t="shared" si="23"/>
        <v>GST/HST Payable</v>
      </c>
    </row>
    <row r="336" spans="1:10" ht="16">
      <c r="A336" s="13" t="s">
        <v>174</v>
      </c>
      <c r="B336" s="12" t="s">
        <v>154</v>
      </c>
      <c r="D336" s="12" t="s">
        <v>201</v>
      </c>
      <c r="E336" s="12">
        <v>-20000</v>
      </c>
      <c r="F336" s="14" t="str">
        <f t="shared" si="20"/>
        <v>2025-01-22Transfer11005 Chequing (CIBC)-20000</v>
      </c>
      <c r="G336" s="15">
        <f t="shared" si="21"/>
        <v>45679</v>
      </c>
      <c r="H336" s="16" t="str">
        <f>IF((IFERROR((VLOOKUP(D336,'Automation (QBO)'!A:B,2,FALSE)),"0"))=0,"Suspense",(IFERROR((VLOOKUP(D336,'Automation (QBO)'!A:B,2,FALSE)),"Suspense")))</f>
        <v>Chequing (CIBC)</v>
      </c>
      <c r="I336" s="17">
        <f t="shared" si="22"/>
        <v>-20000</v>
      </c>
      <c r="J336" s="12" t="str">
        <f t="shared" si="23"/>
        <v>Chequing (CIBC)</v>
      </c>
    </row>
    <row r="337" spans="1:10" ht="16">
      <c r="A337" s="13" t="s">
        <v>174</v>
      </c>
      <c r="B337" s="12" t="s">
        <v>78</v>
      </c>
      <c r="C337" s="12" t="s">
        <v>151</v>
      </c>
      <c r="D337" s="12" t="s">
        <v>664</v>
      </c>
      <c r="E337" s="12">
        <v>87</v>
      </c>
      <c r="F337" s="14" t="str">
        <f t="shared" si="20"/>
        <v>2025-01-22ExpenseNorth Shore Recycling and Waste Centre51315 Project Expense - Other87</v>
      </c>
      <c r="G337" s="15">
        <f t="shared" si="21"/>
        <v>45679</v>
      </c>
      <c r="H337" s="16" t="str">
        <f>IF((IFERROR((VLOOKUP(D337,'Automation (QBO)'!A:B,2,FALSE)),"0"))=0,"Suspense",(IFERROR((VLOOKUP(D337,'Automation (QBO)'!A:B,2,FALSE)),"Suspense")))</f>
        <v>Project Expense - Other</v>
      </c>
      <c r="I337" s="17">
        <f t="shared" si="22"/>
        <v>87</v>
      </c>
      <c r="J337" s="12" t="str">
        <f t="shared" si="23"/>
        <v>Project Expense - Other</v>
      </c>
    </row>
    <row r="338" spans="1:10" ht="16">
      <c r="A338" s="13" t="s">
        <v>174</v>
      </c>
      <c r="B338" s="12" t="s">
        <v>78</v>
      </c>
      <c r="C338" s="12" t="s">
        <v>151</v>
      </c>
      <c r="D338" s="12" t="s">
        <v>199</v>
      </c>
      <c r="E338" s="12">
        <v>0</v>
      </c>
      <c r="F338" s="14" t="str">
        <f t="shared" si="20"/>
        <v>2025-01-22ExpenseNorth Shore Recycling and Waste Centre21020 GST/HST Payable0</v>
      </c>
      <c r="G338" s="15">
        <f t="shared" si="21"/>
        <v>45679</v>
      </c>
      <c r="H338" s="16" t="str">
        <f>IF((IFERROR((VLOOKUP(D338,'Automation (QBO)'!A:B,2,FALSE)),"0"))=0,"Suspense",(IFERROR((VLOOKUP(D338,'Automation (QBO)'!A:B,2,FALSE)),"Suspense")))</f>
        <v>GST/HST Payable</v>
      </c>
      <c r="I338" s="17">
        <f t="shared" si="22"/>
        <v>0</v>
      </c>
      <c r="J338" s="12" t="str">
        <f t="shared" si="23"/>
        <v>GST/HST Payable</v>
      </c>
    </row>
    <row r="339" spans="1:10" ht="16">
      <c r="A339" s="13" t="s">
        <v>174</v>
      </c>
      <c r="B339" s="12" t="s">
        <v>78</v>
      </c>
      <c r="C339" s="12" t="s">
        <v>81</v>
      </c>
      <c r="D339" s="12" t="s">
        <v>661</v>
      </c>
      <c r="E339" s="12">
        <v>59.71</v>
      </c>
      <c r="F339" s="14" t="str">
        <f t="shared" si="20"/>
        <v>2025-01-22ExpenseHome Depot51335 Project Expense - Materials59.71</v>
      </c>
      <c r="G339" s="15">
        <f t="shared" si="21"/>
        <v>45679</v>
      </c>
      <c r="H339" s="16" t="str">
        <f>IF((IFERROR((VLOOKUP(D339,'Automation (QBO)'!A:B,2,FALSE)),"0"))=0,"Suspense",(IFERROR((VLOOKUP(D339,'Automation (QBO)'!A:B,2,FALSE)),"Suspense")))</f>
        <v>Project Expense - Materials</v>
      </c>
      <c r="I339" s="17">
        <f t="shared" si="22"/>
        <v>59.71</v>
      </c>
      <c r="J339" s="12" t="str">
        <f t="shared" si="23"/>
        <v>Project Expense - Materials</v>
      </c>
    </row>
    <row r="340" spans="1:10" ht="16">
      <c r="A340" s="13" t="s">
        <v>174</v>
      </c>
      <c r="B340" s="12" t="s">
        <v>78</v>
      </c>
      <c r="C340" s="12" t="s">
        <v>81</v>
      </c>
      <c r="D340" s="12" t="s">
        <v>199</v>
      </c>
      <c r="E340" s="12">
        <v>-2.79</v>
      </c>
      <c r="F340" s="14" t="str">
        <f t="shared" si="20"/>
        <v>2025-01-22ExpenseHome Depot21020 GST/HST Payable-2.79</v>
      </c>
      <c r="G340" s="15">
        <f t="shared" si="21"/>
        <v>45679</v>
      </c>
      <c r="H340" s="16" t="str">
        <f>IF((IFERROR((VLOOKUP(D340,'Automation (QBO)'!A:B,2,FALSE)),"0"))=0,"Suspense",(IFERROR((VLOOKUP(D340,'Automation (QBO)'!A:B,2,FALSE)),"Suspense")))</f>
        <v>GST/HST Payable</v>
      </c>
      <c r="I340" s="17">
        <f t="shared" si="22"/>
        <v>-2.79</v>
      </c>
      <c r="J340" s="12" t="str">
        <f t="shared" si="23"/>
        <v>GST/HST Payable</v>
      </c>
    </row>
    <row r="341" spans="1:10" ht="16">
      <c r="A341" s="13" t="s">
        <v>174</v>
      </c>
      <c r="B341" s="12" t="s">
        <v>78</v>
      </c>
      <c r="C341" s="12" t="s">
        <v>112</v>
      </c>
      <c r="D341" s="12" t="s">
        <v>201</v>
      </c>
      <c r="E341" s="12">
        <v>-4688.28</v>
      </c>
      <c r="F341" s="14" t="str">
        <f t="shared" si="20"/>
        <v>2025-01-22ExpenseBKS Mechanical11005 Chequing (CIBC)-4688.28</v>
      </c>
      <c r="G341" s="15">
        <f t="shared" si="21"/>
        <v>45679</v>
      </c>
      <c r="H341" s="16" t="str">
        <f>IF((IFERROR((VLOOKUP(D341,'Automation (QBO)'!A:B,2,FALSE)),"0"))=0,"Suspense",(IFERROR((VLOOKUP(D341,'Automation (QBO)'!A:B,2,FALSE)),"Suspense")))</f>
        <v>Chequing (CIBC)</v>
      </c>
      <c r="I341" s="17">
        <f t="shared" si="22"/>
        <v>-4688.28</v>
      </c>
      <c r="J341" s="12" t="str">
        <f t="shared" si="23"/>
        <v>Chequing (CIBC)</v>
      </c>
    </row>
    <row r="342" spans="1:10" ht="16">
      <c r="A342" s="13" t="s">
        <v>174</v>
      </c>
      <c r="B342" s="12" t="s">
        <v>78</v>
      </c>
      <c r="C342" s="12" t="s">
        <v>163</v>
      </c>
      <c r="D342" s="12" t="s">
        <v>201</v>
      </c>
      <c r="E342" s="12">
        <v>-21282.59</v>
      </c>
      <c r="F342" s="14" t="str">
        <f t="shared" si="20"/>
        <v>2025-01-22ExpenseRocky Point Commercial HVAC Inc.11005 Chequing (CIBC)-21282.59</v>
      </c>
      <c r="G342" s="15">
        <f t="shared" si="21"/>
        <v>45679</v>
      </c>
      <c r="H342" s="16" t="str">
        <f>IF((IFERROR((VLOOKUP(D342,'Automation (QBO)'!A:B,2,FALSE)),"0"))=0,"Suspense",(IFERROR((VLOOKUP(D342,'Automation (QBO)'!A:B,2,FALSE)),"Suspense")))</f>
        <v>Chequing (CIBC)</v>
      </c>
      <c r="I342" s="17">
        <f t="shared" si="22"/>
        <v>-21282.59</v>
      </c>
      <c r="J342" s="12" t="str">
        <f t="shared" si="23"/>
        <v>Chequing (CIBC)</v>
      </c>
    </row>
    <row r="343" spans="1:10" ht="16">
      <c r="A343" s="13" t="s">
        <v>174</v>
      </c>
      <c r="B343" s="12" t="s">
        <v>78</v>
      </c>
      <c r="C343" s="12" t="s">
        <v>112</v>
      </c>
      <c r="D343" s="12" t="s">
        <v>201</v>
      </c>
      <c r="E343" s="12">
        <v>-17265.87</v>
      </c>
      <c r="F343" s="14" t="str">
        <f t="shared" si="20"/>
        <v>2025-01-22ExpenseBKS Mechanical11005 Chequing (CIBC)-17265.87</v>
      </c>
      <c r="G343" s="15">
        <f t="shared" si="21"/>
        <v>45679</v>
      </c>
      <c r="H343" s="16" t="str">
        <f>IF((IFERROR((VLOOKUP(D343,'Automation (QBO)'!A:B,2,FALSE)),"0"))=0,"Suspense",(IFERROR((VLOOKUP(D343,'Automation (QBO)'!A:B,2,FALSE)),"Suspense")))</f>
        <v>Chequing (CIBC)</v>
      </c>
      <c r="I343" s="17">
        <f t="shared" si="22"/>
        <v>-17265.87</v>
      </c>
      <c r="J343" s="12" t="str">
        <f t="shared" si="23"/>
        <v>Chequing (CIBC)</v>
      </c>
    </row>
    <row r="344" spans="1:10" ht="16">
      <c r="A344" s="13" t="s">
        <v>174</v>
      </c>
      <c r="B344" s="12" t="s">
        <v>78</v>
      </c>
      <c r="C344" s="12" t="s">
        <v>163</v>
      </c>
      <c r="D344" s="12" t="s">
        <v>655</v>
      </c>
      <c r="E344" s="12">
        <v>20269.13</v>
      </c>
      <c r="F344" s="14" t="str">
        <f t="shared" si="20"/>
        <v>2025-01-22ExpenseRocky Point Commercial HVAC Inc.51320 Project Expense - Subcontractors20269.13</v>
      </c>
      <c r="G344" s="15">
        <f t="shared" si="21"/>
        <v>45679</v>
      </c>
      <c r="H344" s="16" t="str">
        <f>IF((IFERROR((VLOOKUP(D344,'Automation (QBO)'!A:B,2,FALSE)),"0"))=0,"Suspense",(IFERROR((VLOOKUP(D344,'Automation (QBO)'!A:B,2,FALSE)),"Suspense")))</f>
        <v>Project Expense - Subcontractors</v>
      </c>
      <c r="I344" s="17">
        <f t="shared" si="22"/>
        <v>20269.13</v>
      </c>
      <c r="J344" s="12" t="str">
        <f t="shared" si="23"/>
        <v>Project Expense - Subcontractors</v>
      </c>
    </row>
    <row r="345" spans="1:10" ht="16">
      <c r="A345" s="13" t="s">
        <v>174</v>
      </c>
      <c r="B345" s="12" t="s">
        <v>78</v>
      </c>
      <c r="C345" s="12" t="s">
        <v>163</v>
      </c>
      <c r="D345" s="12" t="s">
        <v>199</v>
      </c>
      <c r="E345" s="12">
        <v>-1013.46</v>
      </c>
      <c r="F345" s="14" t="str">
        <f t="shared" si="20"/>
        <v>2025-01-22ExpenseRocky Point Commercial HVAC Inc.21020 GST/HST Payable-1013.46</v>
      </c>
      <c r="G345" s="15">
        <f t="shared" si="21"/>
        <v>45679</v>
      </c>
      <c r="H345" s="16" t="str">
        <f>IF((IFERROR((VLOOKUP(D345,'Automation (QBO)'!A:B,2,FALSE)),"0"))=0,"Suspense",(IFERROR((VLOOKUP(D345,'Automation (QBO)'!A:B,2,FALSE)),"Suspense")))</f>
        <v>GST/HST Payable</v>
      </c>
      <c r="I345" s="17">
        <f t="shared" si="22"/>
        <v>-1013.46</v>
      </c>
      <c r="J345" s="12" t="str">
        <f t="shared" si="23"/>
        <v>GST/HST Payable</v>
      </c>
    </row>
    <row r="346" spans="1:10" ht="16">
      <c r="A346" s="13" t="s">
        <v>174</v>
      </c>
      <c r="B346" s="12" t="s">
        <v>78</v>
      </c>
      <c r="C346" s="12" t="s">
        <v>112</v>
      </c>
      <c r="D346" s="12" t="s">
        <v>655</v>
      </c>
      <c r="E346" s="12">
        <v>16443.689999999999</v>
      </c>
      <c r="F346" s="14" t="str">
        <f t="shared" si="20"/>
        <v>2025-01-22ExpenseBKS Mechanical51320 Project Expense - Subcontractors16443.69</v>
      </c>
      <c r="G346" s="15">
        <f t="shared" si="21"/>
        <v>45679</v>
      </c>
      <c r="H346" s="16" t="str">
        <f>IF((IFERROR((VLOOKUP(D346,'Automation (QBO)'!A:B,2,FALSE)),"0"))=0,"Suspense",(IFERROR((VLOOKUP(D346,'Automation (QBO)'!A:B,2,FALSE)),"Suspense")))</f>
        <v>Project Expense - Subcontractors</v>
      </c>
      <c r="I346" s="17">
        <f t="shared" si="22"/>
        <v>16443.689999999999</v>
      </c>
      <c r="J346" s="12" t="str">
        <f t="shared" si="23"/>
        <v>Project Expense - Subcontractors</v>
      </c>
    </row>
    <row r="347" spans="1:10" ht="16">
      <c r="A347" s="13" t="s">
        <v>174</v>
      </c>
      <c r="B347" s="12" t="s">
        <v>78</v>
      </c>
      <c r="C347" s="12" t="s">
        <v>112</v>
      </c>
      <c r="D347" s="12" t="s">
        <v>199</v>
      </c>
      <c r="E347" s="12">
        <v>-822.18</v>
      </c>
      <c r="F347" s="14" t="str">
        <f t="shared" si="20"/>
        <v>2025-01-22ExpenseBKS Mechanical21020 GST/HST Payable-822.18</v>
      </c>
      <c r="G347" s="15">
        <f t="shared" si="21"/>
        <v>45679</v>
      </c>
      <c r="H347" s="16" t="str">
        <f>IF((IFERROR((VLOOKUP(D347,'Automation (QBO)'!A:B,2,FALSE)),"0"))=0,"Suspense",(IFERROR((VLOOKUP(D347,'Automation (QBO)'!A:B,2,FALSE)),"Suspense")))</f>
        <v>GST/HST Payable</v>
      </c>
      <c r="I347" s="17">
        <f t="shared" si="22"/>
        <v>-822.18</v>
      </c>
      <c r="J347" s="12" t="str">
        <f t="shared" si="23"/>
        <v>GST/HST Payable</v>
      </c>
    </row>
    <row r="348" spans="1:10" ht="16">
      <c r="A348" s="13" t="s">
        <v>174</v>
      </c>
      <c r="B348" s="12" t="s">
        <v>78</v>
      </c>
      <c r="C348" s="12" t="s">
        <v>125</v>
      </c>
      <c r="D348" s="12" t="s">
        <v>506</v>
      </c>
      <c r="E348" s="12">
        <v>89.6</v>
      </c>
      <c r="F348" s="14" t="str">
        <f t="shared" si="20"/>
        <v>2025-01-22ExpenseInuit Quickbooks21010 Credit Card (CIBC Visa)89.6</v>
      </c>
      <c r="G348" s="15">
        <f t="shared" si="21"/>
        <v>45679</v>
      </c>
      <c r="H348" s="16" t="str">
        <f>IF((IFERROR((VLOOKUP(D348,'Automation (QBO)'!A:B,2,FALSE)),"0"))=0,"Suspense",(IFERROR((VLOOKUP(D348,'Automation (QBO)'!A:B,2,FALSE)),"Suspense")))</f>
        <v>Credit Card (CIBC Visa)</v>
      </c>
      <c r="I348" s="17">
        <f t="shared" si="22"/>
        <v>89.6</v>
      </c>
      <c r="J348" s="12" t="str">
        <f t="shared" si="23"/>
        <v>Credit Card (CIBC Visa)</v>
      </c>
    </row>
    <row r="349" spans="1:10" ht="16">
      <c r="A349" s="13" t="s">
        <v>174</v>
      </c>
      <c r="B349" s="12" t="s">
        <v>78</v>
      </c>
      <c r="C349" s="12" t="s">
        <v>145</v>
      </c>
      <c r="D349" s="12" t="s">
        <v>506</v>
      </c>
      <c r="E349" s="12">
        <v>0</v>
      </c>
      <c r="F349" s="14" t="str">
        <f t="shared" si="20"/>
        <v>2025-01-22ExpenseUnited Boulevard Recycling and Waste Centre21010 Credit Card (CIBC Visa)0</v>
      </c>
      <c r="G349" s="15">
        <f t="shared" si="21"/>
        <v>45679</v>
      </c>
      <c r="H349" s="16" t="str">
        <f>IF((IFERROR((VLOOKUP(D349,'Automation (QBO)'!A:B,2,FALSE)),"0"))=0,"Suspense",(IFERROR((VLOOKUP(D349,'Automation (QBO)'!A:B,2,FALSE)),"Suspense")))</f>
        <v>Credit Card (CIBC Visa)</v>
      </c>
      <c r="I349" s="17">
        <f t="shared" si="22"/>
        <v>0</v>
      </c>
      <c r="J349" s="12" t="str">
        <f t="shared" si="23"/>
        <v>Credit Card (CIBC Visa)</v>
      </c>
    </row>
    <row r="350" spans="1:10" ht="16">
      <c r="A350" s="13" t="s">
        <v>174</v>
      </c>
      <c r="B350" s="12" t="s">
        <v>78</v>
      </c>
      <c r="C350" s="12" t="s">
        <v>81</v>
      </c>
      <c r="D350" s="12" t="s">
        <v>506</v>
      </c>
      <c r="E350" s="12">
        <v>62.5</v>
      </c>
      <c r="F350" s="14" t="str">
        <f t="shared" si="20"/>
        <v>2025-01-22ExpenseHome Depot21010 Credit Card (CIBC Visa)62.5</v>
      </c>
      <c r="G350" s="15">
        <f t="shared" si="21"/>
        <v>45679</v>
      </c>
      <c r="H350" s="16" t="str">
        <f>IF((IFERROR((VLOOKUP(D350,'Automation (QBO)'!A:B,2,FALSE)),"0"))=0,"Suspense",(IFERROR((VLOOKUP(D350,'Automation (QBO)'!A:B,2,FALSE)),"Suspense")))</f>
        <v>Credit Card (CIBC Visa)</v>
      </c>
      <c r="I350" s="17">
        <f t="shared" si="22"/>
        <v>62.5</v>
      </c>
      <c r="J350" s="12" t="str">
        <f t="shared" si="23"/>
        <v>Credit Card (CIBC Visa)</v>
      </c>
    </row>
    <row r="351" spans="1:10" ht="16">
      <c r="A351" s="13" t="s">
        <v>174</v>
      </c>
      <c r="B351" s="12" t="s">
        <v>78</v>
      </c>
      <c r="C351" s="12" t="s">
        <v>151</v>
      </c>
      <c r="D351" s="12" t="s">
        <v>506</v>
      </c>
      <c r="E351" s="12">
        <v>87</v>
      </c>
      <c r="F351" s="14" t="str">
        <f t="shared" si="20"/>
        <v>2025-01-22ExpenseNorth Shore Recycling and Waste Centre21010 Credit Card (CIBC Visa)87</v>
      </c>
      <c r="G351" s="15">
        <f t="shared" si="21"/>
        <v>45679</v>
      </c>
      <c r="H351" s="16" t="str">
        <f>IF((IFERROR((VLOOKUP(D351,'Automation (QBO)'!A:B,2,FALSE)),"0"))=0,"Suspense",(IFERROR((VLOOKUP(D351,'Automation (QBO)'!A:B,2,FALSE)),"Suspense")))</f>
        <v>Credit Card (CIBC Visa)</v>
      </c>
      <c r="I351" s="17">
        <f t="shared" si="22"/>
        <v>87</v>
      </c>
      <c r="J351" s="12" t="str">
        <f t="shared" si="23"/>
        <v>Credit Card (CIBC Visa)</v>
      </c>
    </row>
    <row r="352" spans="1:10" ht="16">
      <c r="A352" s="13" t="s">
        <v>174</v>
      </c>
      <c r="B352" s="12" t="s">
        <v>78</v>
      </c>
      <c r="C352" s="12" t="s">
        <v>140</v>
      </c>
      <c r="D352" s="12" t="s">
        <v>506</v>
      </c>
      <c r="E352" s="12">
        <v>1401.85</v>
      </c>
      <c r="F352" s="14" t="str">
        <f t="shared" si="20"/>
        <v>2025-01-22ExpenseWindsor Plywood21010 Credit Card (CIBC Visa)1401.85</v>
      </c>
      <c r="G352" s="15">
        <f t="shared" si="21"/>
        <v>45679</v>
      </c>
      <c r="H352" s="16" t="str">
        <f>IF((IFERROR((VLOOKUP(D352,'Automation (QBO)'!A:B,2,FALSE)),"0"))=0,"Suspense",(IFERROR((VLOOKUP(D352,'Automation (QBO)'!A:B,2,FALSE)),"Suspense")))</f>
        <v>Credit Card (CIBC Visa)</v>
      </c>
      <c r="I352" s="17">
        <f t="shared" si="22"/>
        <v>1401.85</v>
      </c>
      <c r="J352" s="12" t="str">
        <f t="shared" si="23"/>
        <v>Credit Card (CIBC Visa)</v>
      </c>
    </row>
    <row r="353" spans="1:10" ht="16">
      <c r="A353" s="13" t="s">
        <v>174</v>
      </c>
      <c r="B353" s="12" t="s">
        <v>154</v>
      </c>
      <c r="D353" s="12" t="s">
        <v>506</v>
      </c>
      <c r="E353" s="12">
        <v>-20000</v>
      </c>
      <c r="F353" s="14" t="str">
        <f t="shared" si="20"/>
        <v>2025-01-22Transfer21010 Credit Card (CIBC Visa)-20000</v>
      </c>
      <c r="G353" s="15">
        <f t="shared" si="21"/>
        <v>45679</v>
      </c>
      <c r="H353" s="16" t="str">
        <f>IF((IFERROR((VLOOKUP(D353,'Automation (QBO)'!A:B,2,FALSE)),"0"))=0,"Suspense",(IFERROR((VLOOKUP(D353,'Automation (QBO)'!A:B,2,FALSE)),"Suspense")))</f>
        <v>Credit Card (CIBC Visa)</v>
      </c>
      <c r="I353" s="17">
        <f t="shared" si="22"/>
        <v>-20000</v>
      </c>
      <c r="J353" s="12" t="str">
        <f t="shared" si="23"/>
        <v>Credit Card (CIBC Visa)</v>
      </c>
    </row>
    <row r="354" spans="1:10" ht="16">
      <c r="A354" s="13" t="s">
        <v>174</v>
      </c>
      <c r="B354" s="12" t="s">
        <v>78</v>
      </c>
      <c r="C354" s="12" t="s">
        <v>145</v>
      </c>
      <c r="D354" s="12" t="s">
        <v>664</v>
      </c>
      <c r="E354" s="12">
        <v>0</v>
      </c>
      <c r="F354" s="14" t="str">
        <f t="shared" si="20"/>
        <v>2025-01-22ExpenseUnited Boulevard Recycling and Waste Centre51315 Project Expense - Other0</v>
      </c>
      <c r="G354" s="15">
        <f t="shared" si="21"/>
        <v>45679</v>
      </c>
      <c r="H354" s="16" t="str">
        <f>IF((IFERROR((VLOOKUP(D354,'Automation (QBO)'!A:B,2,FALSE)),"0"))=0,"Suspense",(IFERROR((VLOOKUP(D354,'Automation (QBO)'!A:B,2,FALSE)),"Suspense")))</f>
        <v>Project Expense - Other</v>
      </c>
      <c r="I354" s="17">
        <f t="shared" si="22"/>
        <v>0</v>
      </c>
      <c r="J354" s="12" t="str">
        <f t="shared" si="23"/>
        <v>Project Expense - Other</v>
      </c>
    </row>
    <row r="355" spans="1:10" ht="16">
      <c r="A355" s="13" t="s">
        <v>174</v>
      </c>
      <c r="B355" s="12" t="s">
        <v>78</v>
      </c>
      <c r="C355" s="12" t="s">
        <v>145</v>
      </c>
      <c r="D355" s="12" t="s">
        <v>199</v>
      </c>
      <c r="E355" s="12">
        <v>0</v>
      </c>
      <c r="F355" s="14" t="str">
        <f t="shared" si="20"/>
        <v>2025-01-22ExpenseUnited Boulevard Recycling and Waste Centre21020 GST/HST Payable0</v>
      </c>
      <c r="G355" s="15">
        <f t="shared" si="21"/>
        <v>45679</v>
      </c>
      <c r="H355" s="16" t="str">
        <f>IF((IFERROR((VLOOKUP(D355,'Automation (QBO)'!A:B,2,FALSE)),"0"))=0,"Suspense",(IFERROR((VLOOKUP(D355,'Automation (QBO)'!A:B,2,FALSE)),"Suspense")))</f>
        <v>GST/HST Payable</v>
      </c>
      <c r="I355" s="17">
        <f t="shared" si="22"/>
        <v>0</v>
      </c>
      <c r="J355" s="12" t="str">
        <f t="shared" si="23"/>
        <v>GST/HST Payable</v>
      </c>
    </row>
    <row r="356" spans="1:10" ht="16">
      <c r="A356" s="13" t="s">
        <v>682</v>
      </c>
      <c r="B356" s="12" t="s">
        <v>78</v>
      </c>
      <c r="C356" s="12" t="s">
        <v>123</v>
      </c>
      <c r="D356" s="12" t="s">
        <v>661</v>
      </c>
      <c r="E356" s="12">
        <v>340.72</v>
      </c>
      <c r="F356" s="14" t="str">
        <f t="shared" si="20"/>
        <v>2025-01-23ExpensePacific West Systems Supplies51335 Project Expense - Materials340.72</v>
      </c>
      <c r="G356" s="15">
        <f t="shared" si="21"/>
        <v>45680</v>
      </c>
      <c r="H356" s="16" t="str">
        <f>IF((IFERROR((VLOOKUP(D356,'Automation (QBO)'!A:B,2,FALSE)),"0"))=0,"Suspense",(IFERROR((VLOOKUP(D356,'Automation (QBO)'!A:B,2,FALSE)),"Suspense")))</f>
        <v>Project Expense - Materials</v>
      </c>
      <c r="I356" s="17">
        <f t="shared" si="22"/>
        <v>340.72</v>
      </c>
      <c r="J356" s="12" t="str">
        <f t="shared" si="23"/>
        <v>Project Expense - Materials</v>
      </c>
    </row>
    <row r="357" spans="1:10" ht="16">
      <c r="A357" s="13" t="s">
        <v>682</v>
      </c>
      <c r="B357" s="12" t="s">
        <v>78</v>
      </c>
      <c r="C357" s="12" t="s">
        <v>123</v>
      </c>
      <c r="D357" s="12" t="s">
        <v>199</v>
      </c>
      <c r="E357" s="12">
        <v>-15.92</v>
      </c>
      <c r="F357" s="14" t="str">
        <f t="shared" si="20"/>
        <v>2025-01-23ExpensePacific West Systems Supplies21020 GST/HST Payable-15.92</v>
      </c>
      <c r="G357" s="15">
        <f t="shared" si="21"/>
        <v>45680</v>
      </c>
      <c r="H357" s="16" t="str">
        <f>IF((IFERROR((VLOOKUP(D357,'Automation (QBO)'!A:B,2,FALSE)),"0"))=0,"Suspense",(IFERROR((VLOOKUP(D357,'Automation (QBO)'!A:B,2,FALSE)),"Suspense")))</f>
        <v>GST/HST Payable</v>
      </c>
      <c r="I357" s="17">
        <f t="shared" si="22"/>
        <v>-15.92</v>
      </c>
      <c r="J357" s="12" t="str">
        <f t="shared" si="23"/>
        <v>GST/HST Payable</v>
      </c>
    </row>
    <row r="358" spans="1:10" ht="16">
      <c r="A358" s="13" t="s">
        <v>682</v>
      </c>
      <c r="B358" s="12" t="s">
        <v>78</v>
      </c>
      <c r="C358" s="12" t="s">
        <v>138</v>
      </c>
      <c r="D358" s="12" t="s">
        <v>664</v>
      </c>
      <c r="E358" s="12">
        <v>40.950000000000003</v>
      </c>
      <c r="F358" s="14" t="str">
        <f t="shared" si="20"/>
        <v>2025-01-23ExpenseHeadwater Management Ltd.51315 Project Expense - Other40.95</v>
      </c>
      <c r="G358" s="15">
        <f t="shared" si="21"/>
        <v>45680</v>
      </c>
      <c r="H358" s="16" t="str">
        <f>IF((IFERROR((VLOOKUP(D358,'Automation (QBO)'!A:B,2,FALSE)),"0"))=0,"Suspense",(IFERROR((VLOOKUP(D358,'Automation (QBO)'!A:B,2,FALSE)),"Suspense")))</f>
        <v>Project Expense - Other</v>
      </c>
      <c r="I358" s="17">
        <f t="shared" si="22"/>
        <v>40.950000000000003</v>
      </c>
      <c r="J358" s="12" t="str">
        <f t="shared" si="23"/>
        <v>Project Expense - Other</v>
      </c>
    </row>
    <row r="359" spans="1:10" ht="16">
      <c r="A359" s="13" t="s">
        <v>682</v>
      </c>
      <c r="B359" s="12" t="s">
        <v>78</v>
      </c>
      <c r="C359" s="12" t="s">
        <v>138</v>
      </c>
      <c r="D359" s="12" t="s">
        <v>199</v>
      </c>
      <c r="E359" s="12">
        <v>-2.0499999999999998</v>
      </c>
      <c r="F359" s="14" t="str">
        <f t="shared" si="20"/>
        <v>2025-01-23ExpenseHeadwater Management Ltd.21020 GST/HST Payable-2.05</v>
      </c>
      <c r="G359" s="15">
        <f t="shared" si="21"/>
        <v>45680</v>
      </c>
      <c r="H359" s="16" t="str">
        <f>IF((IFERROR((VLOOKUP(D359,'Automation (QBO)'!A:B,2,FALSE)),"0"))=0,"Suspense",(IFERROR((VLOOKUP(D359,'Automation (QBO)'!A:B,2,FALSE)),"Suspense")))</f>
        <v>GST/HST Payable</v>
      </c>
      <c r="I359" s="17">
        <f t="shared" si="22"/>
        <v>-2.0499999999999998</v>
      </c>
      <c r="J359" s="12" t="str">
        <f t="shared" si="23"/>
        <v>GST/HST Payable</v>
      </c>
    </row>
    <row r="360" spans="1:10" ht="16">
      <c r="A360" s="13" t="s">
        <v>682</v>
      </c>
      <c r="B360" s="12" t="s">
        <v>78</v>
      </c>
      <c r="C360" s="12" t="s">
        <v>138</v>
      </c>
      <c r="D360" s="12" t="s">
        <v>661</v>
      </c>
      <c r="E360" s="12">
        <v>235.61</v>
      </c>
      <c r="F360" s="14" t="str">
        <f t="shared" si="20"/>
        <v>2025-01-23ExpenseHeadwater Management Ltd.51335 Project Expense - Materials235.61</v>
      </c>
      <c r="G360" s="15">
        <f t="shared" si="21"/>
        <v>45680</v>
      </c>
      <c r="H360" s="16" t="str">
        <f>IF((IFERROR((VLOOKUP(D360,'Automation (QBO)'!A:B,2,FALSE)),"0"))=0,"Suspense",(IFERROR((VLOOKUP(D360,'Automation (QBO)'!A:B,2,FALSE)),"Suspense")))</f>
        <v>Project Expense - Materials</v>
      </c>
      <c r="I360" s="17">
        <f t="shared" si="22"/>
        <v>235.61</v>
      </c>
      <c r="J360" s="12" t="str">
        <f t="shared" si="23"/>
        <v>Project Expense - Materials</v>
      </c>
    </row>
    <row r="361" spans="1:10" ht="16">
      <c r="A361" s="13" t="s">
        <v>682</v>
      </c>
      <c r="B361" s="12" t="s">
        <v>78</v>
      </c>
      <c r="C361" s="12" t="s">
        <v>138</v>
      </c>
      <c r="D361" s="12" t="s">
        <v>199</v>
      </c>
      <c r="E361" s="12">
        <v>0</v>
      </c>
      <c r="F361" s="14" t="str">
        <f t="shared" si="20"/>
        <v>2025-01-23ExpenseHeadwater Management Ltd.21020 GST/HST Payable0</v>
      </c>
      <c r="G361" s="15">
        <f t="shared" si="21"/>
        <v>45680</v>
      </c>
      <c r="H361" s="16" t="str">
        <f>IF((IFERROR((VLOOKUP(D361,'Automation (QBO)'!A:B,2,FALSE)),"0"))=0,"Suspense",(IFERROR((VLOOKUP(D361,'Automation (QBO)'!A:B,2,FALSE)),"Suspense")))</f>
        <v>GST/HST Payable</v>
      </c>
      <c r="I361" s="17">
        <f t="shared" si="22"/>
        <v>0</v>
      </c>
      <c r="J361" s="12" t="str">
        <f t="shared" si="23"/>
        <v>GST/HST Payable</v>
      </c>
    </row>
    <row r="362" spans="1:10" ht="16">
      <c r="A362" s="13" t="s">
        <v>682</v>
      </c>
      <c r="B362" s="12" t="s">
        <v>78</v>
      </c>
      <c r="C362" s="12" t="s">
        <v>123</v>
      </c>
      <c r="D362" s="12" t="s">
        <v>506</v>
      </c>
      <c r="E362" s="12">
        <v>356.64</v>
      </c>
      <c r="F362" s="14" t="str">
        <f t="shared" si="20"/>
        <v>2025-01-23ExpensePacific West Systems Supplies21010 Credit Card (CIBC Visa)356.64</v>
      </c>
      <c r="G362" s="15">
        <f t="shared" si="21"/>
        <v>45680</v>
      </c>
      <c r="H362" s="16" t="str">
        <f>IF((IFERROR((VLOOKUP(D362,'Automation (QBO)'!A:B,2,FALSE)),"0"))=0,"Suspense",(IFERROR((VLOOKUP(D362,'Automation (QBO)'!A:B,2,FALSE)),"Suspense")))</f>
        <v>Credit Card (CIBC Visa)</v>
      </c>
      <c r="I362" s="17">
        <f t="shared" si="22"/>
        <v>356.64</v>
      </c>
      <c r="J362" s="12" t="str">
        <f t="shared" si="23"/>
        <v>Credit Card (CIBC Visa)</v>
      </c>
    </row>
    <row r="363" spans="1:10" ht="16">
      <c r="A363" s="13" t="s">
        <v>682</v>
      </c>
      <c r="B363" s="12" t="s">
        <v>78</v>
      </c>
      <c r="C363" s="12" t="s">
        <v>138</v>
      </c>
      <c r="D363" s="12" t="s">
        <v>506</v>
      </c>
      <c r="E363" s="12">
        <v>235.61</v>
      </c>
      <c r="F363" s="14" t="str">
        <f t="shared" si="20"/>
        <v>2025-01-23ExpenseHeadwater Management Ltd.21010 Credit Card (CIBC Visa)235.61</v>
      </c>
      <c r="G363" s="15">
        <f t="shared" si="21"/>
        <v>45680</v>
      </c>
      <c r="H363" s="16" t="str">
        <f>IF((IFERROR((VLOOKUP(D363,'Automation (QBO)'!A:B,2,FALSE)),"0"))=0,"Suspense",(IFERROR((VLOOKUP(D363,'Automation (QBO)'!A:B,2,FALSE)),"Suspense")))</f>
        <v>Credit Card (CIBC Visa)</v>
      </c>
      <c r="I363" s="17">
        <f t="shared" si="22"/>
        <v>235.61</v>
      </c>
      <c r="J363" s="12" t="str">
        <f t="shared" si="23"/>
        <v>Credit Card (CIBC Visa)</v>
      </c>
    </row>
    <row r="364" spans="1:10" ht="16">
      <c r="A364" s="13" t="s">
        <v>682</v>
      </c>
      <c r="B364" s="12" t="s">
        <v>78</v>
      </c>
      <c r="C364" s="12" t="s">
        <v>138</v>
      </c>
      <c r="D364" s="12" t="s">
        <v>506</v>
      </c>
      <c r="E364" s="12">
        <v>43</v>
      </c>
      <c r="F364" s="14" t="str">
        <f t="shared" si="20"/>
        <v>2025-01-23ExpenseHeadwater Management Ltd.21010 Credit Card (CIBC Visa)43</v>
      </c>
      <c r="G364" s="15">
        <f t="shared" si="21"/>
        <v>45680</v>
      </c>
      <c r="H364" s="16" t="str">
        <f>IF((IFERROR((VLOOKUP(D364,'Automation (QBO)'!A:B,2,FALSE)),"0"))=0,"Suspense",(IFERROR((VLOOKUP(D364,'Automation (QBO)'!A:B,2,FALSE)),"Suspense")))</f>
        <v>Credit Card (CIBC Visa)</v>
      </c>
      <c r="I364" s="17">
        <f t="shared" si="22"/>
        <v>43</v>
      </c>
      <c r="J364" s="12" t="str">
        <f t="shared" si="23"/>
        <v>Credit Card (CIBC Visa)</v>
      </c>
    </row>
    <row r="365" spans="1:10" ht="16">
      <c r="A365" s="13" t="s">
        <v>683</v>
      </c>
      <c r="B365" s="12" t="s">
        <v>78</v>
      </c>
      <c r="C365" s="12" t="s">
        <v>104</v>
      </c>
      <c r="D365" s="12" t="s">
        <v>661</v>
      </c>
      <c r="E365" s="12">
        <v>55.26</v>
      </c>
      <c r="F365" s="14" t="str">
        <f t="shared" si="20"/>
        <v>2025-01-24ExpenseProsol51335 Project Expense - Materials55.26</v>
      </c>
      <c r="G365" s="15">
        <f t="shared" si="21"/>
        <v>45681</v>
      </c>
      <c r="H365" s="16" t="str">
        <f>IF((IFERROR((VLOOKUP(D365,'Automation (QBO)'!A:B,2,FALSE)),"0"))=0,"Suspense",(IFERROR((VLOOKUP(D365,'Automation (QBO)'!A:B,2,FALSE)),"Suspense")))</f>
        <v>Project Expense - Materials</v>
      </c>
      <c r="I365" s="17">
        <f t="shared" si="22"/>
        <v>55.26</v>
      </c>
      <c r="J365" s="12" t="str">
        <f t="shared" si="23"/>
        <v>Project Expense - Materials</v>
      </c>
    </row>
    <row r="366" spans="1:10" ht="16">
      <c r="A366" s="13" t="s">
        <v>683</v>
      </c>
      <c r="B366" s="12" t="s">
        <v>78</v>
      </c>
      <c r="C366" s="12" t="s">
        <v>104</v>
      </c>
      <c r="D366" s="12" t="s">
        <v>199</v>
      </c>
      <c r="E366" s="12">
        <v>-2.58</v>
      </c>
      <c r="F366" s="14" t="str">
        <f t="shared" si="20"/>
        <v>2025-01-24ExpenseProsol21020 GST/HST Payable-2.58</v>
      </c>
      <c r="G366" s="15">
        <f t="shared" si="21"/>
        <v>45681</v>
      </c>
      <c r="H366" s="16" t="str">
        <f>IF((IFERROR((VLOOKUP(D366,'Automation (QBO)'!A:B,2,FALSE)),"0"))=0,"Suspense",(IFERROR((VLOOKUP(D366,'Automation (QBO)'!A:B,2,FALSE)),"Suspense")))</f>
        <v>GST/HST Payable</v>
      </c>
      <c r="I366" s="17">
        <f t="shared" si="22"/>
        <v>-2.58</v>
      </c>
      <c r="J366" s="12" t="str">
        <f t="shared" si="23"/>
        <v>GST/HST Payable</v>
      </c>
    </row>
    <row r="367" spans="1:10" ht="16">
      <c r="A367" s="13" t="s">
        <v>683</v>
      </c>
      <c r="B367" s="12" t="s">
        <v>78</v>
      </c>
      <c r="C367" s="12" t="s">
        <v>94</v>
      </c>
      <c r="D367" s="12" t="s">
        <v>661</v>
      </c>
      <c r="E367" s="12">
        <v>289.38</v>
      </c>
      <c r="F367" s="14" t="str">
        <f t="shared" si="20"/>
        <v>2025-01-24ExpenseDicks Lumber51335 Project Expense - Materials289.38</v>
      </c>
      <c r="G367" s="15">
        <f t="shared" si="21"/>
        <v>45681</v>
      </c>
      <c r="H367" s="16" t="str">
        <f>IF((IFERROR((VLOOKUP(D367,'Automation (QBO)'!A:B,2,FALSE)),"0"))=0,"Suspense",(IFERROR((VLOOKUP(D367,'Automation (QBO)'!A:B,2,FALSE)),"Suspense")))</f>
        <v>Project Expense - Materials</v>
      </c>
      <c r="I367" s="17">
        <f t="shared" si="22"/>
        <v>289.38</v>
      </c>
      <c r="J367" s="12" t="str">
        <f t="shared" si="23"/>
        <v>Project Expense - Materials</v>
      </c>
    </row>
    <row r="368" spans="1:10" ht="16">
      <c r="A368" s="13" t="s">
        <v>683</v>
      </c>
      <c r="B368" s="12" t="s">
        <v>78</v>
      </c>
      <c r="C368" s="12" t="s">
        <v>94</v>
      </c>
      <c r="D368" s="12" t="s">
        <v>199</v>
      </c>
      <c r="E368" s="12">
        <v>-13.52</v>
      </c>
      <c r="F368" s="14" t="str">
        <f t="shared" si="20"/>
        <v>2025-01-24ExpenseDicks Lumber21020 GST/HST Payable-13.52</v>
      </c>
      <c r="G368" s="15">
        <f t="shared" si="21"/>
        <v>45681</v>
      </c>
      <c r="H368" s="16" t="str">
        <f>IF((IFERROR((VLOOKUP(D368,'Automation (QBO)'!A:B,2,FALSE)),"0"))=0,"Suspense",(IFERROR((VLOOKUP(D368,'Automation (QBO)'!A:B,2,FALSE)),"Suspense")))</f>
        <v>GST/HST Payable</v>
      </c>
      <c r="I368" s="17">
        <f t="shared" si="22"/>
        <v>-13.52</v>
      </c>
      <c r="J368" s="12" t="str">
        <f t="shared" si="23"/>
        <v>GST/HST Payable</v>
      </c>
    </row>
    <row r="369" spans="1:10" ht="16">
      <c r="A369" s="13" t="s">
        <v>683</v>
      </c>
      <c r="B369" s="12" t="s">
        <v>78</v>
      </c>
      <c r="C369" s="12" t="s">
        <v>110</v>
      </c>
      <c r="D369" s="12" t="s">
        <v>661</v>
      </c>
      <c r="E369" s="12">
        <v>169.34</v>
      </c>
      <c r="F369" s="14" t="str">
        <f t="shared" si="20"/>
        <v>2025-01-24ExpenseHilti (Canada) Corporation51335 Project Expense - Materials169.34</v>
      </c>
      <c r="G369" s="15">
        <f t="shared" si="21"/>
        <v>45681</v>
      </c>
      <c r="H369" s="16" t="str">
        <f>IF((IFERROR((VLOOKUP(D369,'Automation (QBO)'!A:B,2,FALSE)),"0"))=0,"Suspense",(IFERROR((VLOOKUP(D369,'Automation (QBO)'!A:B,2,FALSE)),"Suspense")))</f>
        <v>Project Expense - Materials</v>
      </c>
      <c r="I369" s="17">
        <f t="shared" si="22"/>
        <v>169.34</v>
      </c>
      <c r="J369" s="12" t="str">
        <f t="shared" si="23"/>
        <v>Project Expense - Materials</v>
      </c>
    </row>
    <row r="370" spans="1:10" ht="16">
      <c r="A370" s="13" t="s">
        <v>683</v>
      </c>
      <c r="B370" s="12" t="s">
        <v>78</v>
      </c>
      <c r="C370" s="12" t="s">
        <v>110</v>
      </c>
      <c r="D370" s="12" t="s">
        <v>199</v>
      </c>
      <c r="E370" s="12">
        <v>-8.4700000000000006</v>
      </c>
      <c r="F370" s="14" t="str">
        <f t="shared" si="20"/>
        <v>2025-01-24ExpenseHilti (Canada) Corporation21020 GST/HST Payable-8.47</v>
      </c>
      <c r="G370" s="15">
        <f t="shared" si="21"/>
        <v>45681</v>
      </c>
      <c r="H370" s="16" t="str">
        <f>IF((IFERROR((VLOOKUP(D370,'Automation (QBO)'!A:B,2,FALSE)),"0"))=0,"Suspense",(IFERROR((VLOOKUP(D370,'Automation (QBO)'!A:B,2,FALSE)),"Suspense")))</f>
        <v>GST/HST Payable</v>
      </c>
      <c r="I370" s="17">
        <f t="shared" si="22"/>
        <v>-8.4700000000000006</v>
      </c>
      <c r="J370" s="12" t="str">
        <f t="shared" si="23"/>
        <v>GST/HST Payable</v>
      </c>
    </row>
    <row r="371" spans="1:10" ht="16">
      <c r="A371" s="13" t="s">
        <v>683</v>
      </c>
      <c r="B371" s="12" t="s">
        <v>78</v>
      </c>
      <c r="C371" s="12" t="s">
        <v>108</v>
      </c>
      <c r="D371" s="12" t="s">
        <v>670</v>
      </c>
      <c r="E371" s="12">
        <v>109.53</v>
      </c>
      <c r="F371" s="14" t="str">
        <f t="shared" si="20"/>
        <v>2025-01-24ExpenseChevron51205 COGS - Fuel109.53</v>
      </c>
      <c r="G371" s="15">
        <f t="shared" si="21"/>
        <v>45681</v>
      </c>
      <c r="H371" s="16" t="str">
        <f>IF((IFERROR((VLOOKUP(D371,'Automation (QBO)'!A:B,2,FALSE)),"0"))=0,"Suspense",(IFERROR((VLOOKUP(D371,'Automation (QBO)'!A:B,2,FALSE)),"Suspense")))</f>
        <v>Fuel</v>
      </c>
      <c r="I371" s="17">
        <f t="shared" si="22"/>
        <v>109.53</v>
      </c>
      <c r="J371" s="12" t="str">
        <f t="shared" si="23"/>
        <v>Fuel</v>
      </c>
    </row>
    <row r="372" spans="1:10" ht="16">
      <c r="A372" s="13" t="s">
        <v>683</v>
      </c>
      <c r="B372" s="12" t="s">
        <v>78</v>
      </c>
      <c r="C372" s="12" t="s">
        <v>108</v>
      </c>
      <c r="D372" s="12" t="s">
        <v>199</v>
      </c>
      <c r="E372" s="12">
        <v>-5.48</v>
      </c>
      <c r="F372" s="14" t="str">
        <f t="shared" si="20"/>
        <v>2025-01-24ExpenseChevron21020 GST/HST Payable-5.48</v>
      </c>
      <c r="G372" s="15">
        <f t="shared" si="21"/>
        <v>45681</v>
      </c>
      <c r="H372" s="16" t="str">
        <f>IF((IFERROR((VLOOKUP(D372,'Automation (QBO)'!A:B,2,FALSE)),"0"))=0,"Suspense",(IFERROR((VLOOKUP(D372,'Automation (QBO)'!A:B,2,FALSE)),"Suspense")))</f>
        <v>GST/HST Payable</v>
      </c>
      <c r="I372" s="17">
        <f t="shared" si="22"/>
        <v>-5.48</v>
      </c>
      <c r="J372" s="12" t="str">
        <f t="shared" si="23"/>
        <v>GST/HST Payable</v>
      </c>
    </row>
    <row r="373" spans="1:10" ht="16">
      <c r="A373" s="13" t="s">
        <v>683</v>
      </c>
      <c r="B373" s="12" t="s">
        <v>78</v>
      </c>
      <c r="C373" s="12" t="s">
        <v>92</v>
      </c>
      <c r="D373" s="12" t="s">
        <v>681</v>
      </c>
      <c r="E373" s="12">
        <v>-744.49</v>
      </c>
      <c r="F373" s="14" t="str">
        <f t="shared" si="20"/>
        <v>2025-01-24ExpenseBDC22010 Bank Loan - BDC (002)-744.49</v>
      </c>
      <c r="G373" s="15">
        <f t="shared" si="21"/>
        <v>45681</v>
      </c>
      <c r="H373" s="16" t="str">
        <f>IF((IFERROR((VLOOKUP(D373,'Automation (QBO)'!A:B,2,FALSE)),"0"))=0,"Suspense",(IFERROR((VLOOKUP(D373,'Automation (QBO)'!A:B,2,FALSE)),"Suspense")))</f>
        <v>Bank Loan 2 (BDC)</v>
      </c>
      <c r="I373" s="17">
        <f t="shared" si="22"/>
        <v>-744.49</v>
      </c>
      <c r="J373" s="12" t="str">
        <f t="shared" si="23"/>
        <v>Bank Loan 2 (BDC)</v>
      </c>
    </row>
    <row r="374" spans="1:10" ht="16">
      <c r="A374" s="13" t="s">
        <v>683</v>
      </c>
      <c r="B374" s="12" t="s">
        <v>78</v>
      </c>
      <c r="C374" s="12" t="s">
        <v>92</v>
      </c>
      <c r="D374" s="12" t="s">
        <v>199</v>
      </c>
      <c r="E374" s="12">
        <v>0</v>
      </c>
      <c r="F374" s="14" t="str">
        <f t="shared" si="20"/>
        <v>2025-01-24ExpenseBDC21020 GST/HST Payable0</v>
      </c>
      <c r="G374" s="15">
        <f t="shared" si="21"/>
        <v>45681</v>
      </c>
      <c r="H374" s="16" t="str">
        <f>IF((IFERROR((VLOOKUP(D374,'Automation (QBO)'!A:B,2,FALSE)),"0"))=0,"Suspense",(IFERROR((VLOOKUP(D374,'Automation (QBO)'!A:B,2,FALSE)),"Suspense")))</f>
        <v>GST/HST Payable</v>
      </c>
      <c r="I374" s="17">
        <f t="shared" si="22"/>
        <v>0</v>
      </c>
      <c r="J374" s="12" t="str">
        <f t="shared" si="23"/>
        <v>GST/HST Payable</v>
      </c>
    </row>
    <row r="375" spans="1:10" ht="16">
      <c r="A375" s="13" t="s">
        <v>683</v>
      </c>
      <c r="B375" s="12" t="s">
        <v>78</v>
      </c>
      <c r="C375" s="12" t="s">
        <v>92</v>
      </c>
      <c r="D375" s="12" t="s">
        <v>201</v>
      </c>
      <c r="E375" s="12">
        <v>-744.49</v>
      </c>
      <c r="F375" s="14" t="str">
        <f t="shared" si="20"/>
        <v>2025-01-24ExpenseBDC11005 Chequing (CIBC)-744.49</v>
      </c>
      <c r="G375" s="15">
        <f t="shared" si="21"/>
        <v>45681</v>
      </c>
      <c r="H375" s="16" t="str">
        <f>IF((IFERROR((VLOOKUP(D375,'Automation (QBO)'!A:B,2,FALSE)),"0"))=0,"Suspense",(IFERROR((VLOOKUP(D375,'Automation (QBO)'!A:B,2,FALSE)),"Suspense")))</f>
        <v>Chequing (CIBC)</v>
      </c>
      <c r="I375" s="17">
        <f t="shared" si="22"/>
        <v>-744.49</v>
      </c>
      <c r="J375" s="12" t="str">
        <f t="shared" si="23"/>
        <v>Chequing (CIBC)</v>
      </c>
    </row>
    <row r="376" spans="1:10" ht="16">
      <c r="A376" s="13" t="s">
        <v>683</v>
      </c>
      <c r="B376" s="12" t="s">
        <v>78</v>
      </c>
      <c r="C376" s="12" t="s">
        <v>104</v>
      </c>
      <c r="D376" s="12" t="s">
        <v>506</v>
      </c>
      <c r="E376" s="12">
        <v>57.84</v>
      </c>
      <c r="F376" s="14" t="str">
        <f t="shared" si="20"/>
        <v>2025-01-24ExpenseProsol21010 Credit Card (CIBC Visa)57.84</v>
      </c>
      <c r="G376" s="15">
        <f t="shared" si="21"/>
        <v>45681</v>
      </c>
      <c r="H376" s="16" t="str">
        <f>IF((IFERROR((VLOOKUP(D376,'Automation (QBO)'!A:B,2,FALSE)),"0"))=0,"Suspense",(IFERROR((VLOOKUP(D376,'Automation (QBO)'!A:B,2,FALSE)),"Suspense")))</f>
        <v>Credit Card (CIBC Visa)</v>
      </c>
      <c r="I376" s="17">
        <f t="shared" si="22"/>
        <v>57.84</v>
      </c>
      <c r="J376" s="12" t="str">
        <f t="shared" si="23"/>
        <v>Credit Card (CIBC Visa)</v>
      </c>
    </row>
    <row r="377" spans="1:10" ht="16">
      <c r="A377" s="13" t="s">
        <v>683</v>
      </c>
      <c r="B377" s="12" t="s">
        <v>78</v>
      </c>
      <c r="C377" s="12" t="s">
        <v>94</v>
      </c>
      <c r="D377" s="12" t="s">
        <v>506</v>
      </c>
      <c r="E377" s="12">
        <v>302.89999999999998</v>
      </c>
      <c r="F377" s="14" t="str">
        <f t="shared" si="20"/>
        <v>2025-01-24ExpenseDicks Lumber21010 Credit Card (CIBC Visa)302.9</v>
      </c>
      <c r="G377" s="15">
        <f t="shared" si="21"/>
        <v>45681</v>
      </c>
      <c r="H377" s="16" t="str">
        <f>IF((IFERROR((VLOOKUP(D377,'Automation (QBO)'!A:B,2,FALSE)),"0"))=0,"Suspense",(IFERROR((VLOOKUP(D377,'Automation (QBO)'!A:B,2,FALSE)),"Suspense")))</f>
        <v>Credit Card (CIBC Visa)</v>
      </c>
      <c r="I377" s="17">
        <f t="shared" si="22"/>
        <v>302.89999999999998</v>
      </c>
      <c r="J377" s="12" t="str">
        <f t="shared" si="23"/>
        <v>Credit Card (CIBC Visa)</v>
      </c>
    </row>
    <row r="378" spans="1:10" ht="16">
      <c r="A378" s="13" t="s">
        <v>683</v>
      </c>
      <c r="B378" s="12" t="s">
        <v>78</v>
      </c>
      <c r="C378" s="12" t="s">
        <v>108</v>
      </c>
      <c r="D378" s="12" t="s">
        <v>506</v>
      </c>
      <c r="E378" s="12">
        <v>115.01</v>
      </c>
      <c r="F378" s="14" t="str">
        <f t="shared" si="20"/>
        <v>2025-01-24ExpenseChevron21010 Credit Card (CIBC Visa)115.01</v>
      </c>
      <c r="G378" s="15">
        <f t="shared" si="21"/>
        <v>45681</v>
      </c>
      <c r="H378" s="16" t="str">
        <f>IF((IFERROR((VLOOKUP(D378,'Automation (QBO)'!A:B,2,FALSE)),"0"))=0,"Suspense",(IFERROR((VLOOKUP(D378,'Automation (QBO)'!A:B,2,FALSE)),"Suspense")))</f>
        <v>Credit Card (CIBC Visa)</v>
      </c>
      <c r="I378" s="17">
        <f t="shared" si="22"/>
        <v>115.01</v>
      </c>
      <c r="J378" s="12" t="str">
        <f t="shared" si="23"/>
        <v>Credit Card (CIBC Visa)</v>
      </c>
    </row>
    <row r="379" spans="1:10" ht="16">
      <c r="A379" s="13" t="s">
        <v>683</v>
      </c>
      <c r="B379" s="12" t="s">
        <v>78</v>
      </c>
      <c r="C379" s="12" t="s">
        <v>110</v>
      </c>
      <c r="D379" s="12" t="s">
        <v>506</v>
      </c>
      <c r="E379" s="12">
        <v>177.81</v>
      </c>
      <c r="F379" s="14" t="str">
        <f t="shared" si="20"/>
        <v>2025-01-24ExpenseHilti (Canada) Corporation21010 Credit Card (CIBC Visa)177.81</v>
      </c>
      <c r="G379" s="15">
        <f t="shared" si="21"/>
        <v>45681</v>
      </c>
      <c r="H379" s="16" t="str">
        <f>IF((IFERROR((VLOOKUP(D379,'Automation (QBO)'!A:B,2,FALSE)),"0"))=0,"Suspense",(IFERROR((VLOOKUP(D379,'Automation (QBO)'!A:B,2,FALSE)),"Suspense")))</f>
        <v>Credit Card (CIBC Visa)</v>
      </c>
      <c r="I379" s="17">
        <f t="shared" si="22"/>
        <v>177.81</v>
      </c>
      <c r="J379" s="12" t="str">
        <f t="shared" si="23"/>
        <v>Credit Card (CIBC Visa)</v>
      </c>
    </row>
    <row r="380" spans="1:10" ht="16">
      <c r="A380" s="13" t="s">
        <v>684</v>
      </c>
      <c r="B380" s="12" t="s">
        <v>78</v>
      </c>
      <c r="C380" s="12" t="s">
        <v>129</v>
      </c>
      <c r="D380" s="12" t="s">
        <v>210</v>
      </c>
      <c r="E380" s="12">
        <v>20.38</v>
      </c>
      <c r="F380" s="14" t="str">
        <f t="shared" si="20"/>
        <v>2025-01-25ExpenseUber52205 Travel &amp; Parking20.38</v>
      </c>
      <c r="G380" s="15">
        <f t="shared" si="21"/>
        <v>45682</v>
      </c>
      <c r="H380" s="16" t="str">
        <f>IF((IFERROR((VLOOKUP(D380,'Automation (QBO)'!A:B,2,FALSE)),"0"))=0,"Suspense",(IFERROR((VLOOKUP(D380,'Automation (QBO)'!A:B,2,FALSE)),"Suspense")))</f>
        <v>Travel &amp; Parking</v>
      </c>
      <c r="I380" s="17">
        <f t="shared" si="22"/>
        <v>20.38</v>
      </c>
      <c r="J380" s="12" t="str">
        <f t="shared" si="23"/>
        <v>Travel &amp; Parking</v>
      </c>
    </row>
    <row r="381" spans="1:10" ht="16">
      <c r="A381" s="13" t="s">
        <v>684</v>
      </c>
      <c r="B381" s="12" t="s">
        <v>78</v>
      </c>
      <c r="C381" s="12" t="s">
        <v>129</v>
      </c>
      <c r="D381" s="12" t="s">
        <v>199</v>
      </c>
      <c r="E381" s="12">
        <v>-0.77</v>
      </c>
      <c r="F381" s="14" t="str">
        <f t="shared" si="20"/>
        <v>2025-01-25ExpenseUber21020 GST/HST Payable-0.77</v>
      </c>
      <c r="G381" s="15">
        <f t="shared" si="21"/>
        <v>45682</v>
      </c>
      <c r="H381" s="16" t="str">
        <f>IF((IFERROR((VLOOKUP(D381,'Automation (QBO)'!A:B,2,FALSE)),"0"))=0,"Suspense",(IFERROR((VLOOKUP(D381,'Automation (QBO)'!A:B,2,FALSE)),"Suspense")))</f>
        <v>GST/HST Payable</v>
      </c>
      <c r="I381" s="17">
        <f t="shared" si="22"/>
        <v>-0.77</v>
      </c>
      <c r="J381" s="12" t="str">
        <f t="shared" si="23"/>
        <v>GST/HST Payable</v>
      </c>
    </row>
    <row r="382" spans="1:10" ht="16">
      <c r="A382" s="13" t="s">
        <v>684</v>
      </c>
      <c r="B382" s="12" t="s">
        <v>78</v>
      </c>
      <c r="C382" s="12" t="s">
        <v>86</v>
      </c>
      <c r="D382" s="12" t="s">
        <v>670</v>
      </c>
      <c r="E382" s="12">
        <v>223.43</v>
      </c>
      <c r="F382" s="14" t="str">
        <f t="shared" si="20"/>
        <v>2025-01-25ExpenseEsso51205 COGS - Fuel223.43</v>
      </c>
      <c r="G382" s="15">
        <f t="shared" si="21"/>
        <v>45682</v>
      </c>
      <c r="H382" s="16" t="str">
        <f>IF((IFERROR((VLOOKUP(D382,'Automation (QBO)'!A:B,2,FALSE)),"0"))=0,"Suspense",(IFERROR((VLOOKUP(D382,'Automation (QBO)'!A:B,2,FALSE)),"Suspense")))</f>
        <v>Fuel</v>
      </c>
      <c r="I382" s="17">
        <f t="shared" si="22"/>
        <v>223.43</v>
      </c>
      <c r="J382" s="12" t="str">
        <f t="shared" si="23"/>
        <v>Fuel</v>
      </c>
    </row>
    <row r="383" spans="1:10" ht="16">
      <c r="A383" s="13" t="s">
        <v>684</v>
      </c>
      <c r="B383" s="12" t="s">
        <v>78</v>
      </c>
      <c r="C383" s="12" t="s">
        <v>86</v>
      </c>
      <c r="D383" s="12" t="s">
        <v>199</v>
      </c>
      <c r="E383" s="12">
        <v>-10.44</v>
      </c>
      <c r="F383" s="14" t="str">
        <f t="shared" si="20"/>
        <v>2025-01-25ExpenseEsso21020 GST/HST Payable-10.44</v>
      </c>
      <c r="G383" s="15">
        <f t="shared" si="21"/>
        <v>45682</v>
      </c>
      <c r="H383" s="16" t="str">
        <f>IF((IFERROR((VLOOKUP(D383,'Automation (QBO)'!A:B,2,FALSE)),"0"))=0,"Suspense",(IFERROR((VLOOKUP(D383,'Automation (QBO)'!A:B,2,FALSE)),"Suspense")))</f>
        <v>GST/HST Payable</v>
      </c>
      <c r="I383" s="17">
        <f t="shared" si="22"/>
        <v>-10.44</v>
      </c>
      <c r="J383" s="12" t="str">
        <f t="shared" si="23"/>
        <v>GST/HST Payable</v>
      </c>
    </row>
    <row r="384" spans="1:10" ht="16">
      <c r="A384" s="13" t="s">
        <v>684</v>
      </c>
      <c r="B384" s="12" t="s">
        <v>78</v>
      </c>
      <c r="C384" s="12" t="s">
        <v>86</v>
      </c>
      <c r="D384" s="12" t="s">
        <v>506</v>
      </c>
      <c r="E384" s="12">
        <v>233.87</v>
      </c>
      <c r="F384" s="14" t="str">
        <f t="shared" si="20"/>
        <v>2025-01-25ExpenseEsso21010 Credit Card (CIBC Visa)233.87</v>
      </c>
      <c r="G384" s="15">
        <f t="shared" si="21"/>
        <v>45682</v>
      </c>
      <c r="H384" s="16" t="str">
        <f>IF((IFERROR((VLOOKUP(D384,'Automation (QBO)'!A:B,2,FALSE)),"0"))=0,"Suspense",(IFERROR((VLOOKUP(D384,'Automation (QBO)'!A:B,2,FALSE)),"Suspense")))</f>
        <v>Credit Card (CIBC Visa)</v>
      </c>
      <c r="I384" s="17">
        <f t="shared" si="22"/>
        <v>233.87</v>
      </c>
      <c r="J384" s="12" t="str">
        <f t="shared" si="23"/>
        <v>Credit Card (CIBC Visa)</v>
      </c>
    </row>
    <row r="385" spans="1:10" ht="16">
      <c r="A385" s="13" t="s">
        <v>684</v>
      </c>
      <c r="B385" s="12" t="s">
        <v>78</v>
      </c>
      <c r="C385" s="12" t="s">
        <v>129</v>
      </c>
      <c r="D385" s="12" t="s">
        <v>506</v>
      </c>
      <c r="E385" s="12">
        <v>21.15</v>
      </c>
      <c r="F385" s="14" t="str">
        <f t="shared" si="20"/>
        <v>2025-01-25ExpenseUber21010 Credit Card (CIBC Visa)21.15</v>
      </c>
      <c r="G385" s="15">
        <f t="shared" si="21"/>
        <v>45682</v>
      </c>
      <c r="H385" s="16" t="str">
        <f>IF((IFERROR((VLOOKUP(D385,'Automation (QBO)'!A:B,2,FALSE)),"0"))=0,"Suspense",(IFERROR((VLOOKUP(D385,'Automation (QBO)'!A:B,2,FALSE)),"Suspense")))</f>
        <v>Credit Card (CIBC Visa)</v>
      </c>
      <c r="I385" s="17">
        <f t="shared" si="22"/>
        <v>21.15</v>
      </c>
      <c r="J385" s="12" t="str">
        <f t="shared" si="23"/>
        <v>Credit Card (CIBC Visa)</v>
      </c>
    </row>
    <row r="386" spans="1:10" ht="16">
      <c r="A386" s="13" t="s">
        <v>685</v>
      </c>
      <c r="B386" s="12" t="s">
        <v>78</v>
      </c>
      <c r="C386" s="12" t="s">
        <v>686</v>
      </c>
      <c r="D386" s="12" t="s">
        <v>203</v>
      </c>
      <c r="E386" s="12">
        <v>50.25</v>
      </c>
      <c r="F386" s="14" t="str">
        <f t="shared" ref="F386:F449" si="24">A386&amp;B386&amp;C386&amp;D386&amp;E386</f>
        <v>2025-01-26ExpenseJohn B52190 Meals &amp; Entertainment50.25</v>
      </c>
      <c r="G386" s="15">
        <f t="shared" ref="G386:G449" si="25">IFERROR((DATEVALUE(A386)),A386)</f>
        <v>45683</v>
      </c>
      <c r="H386" s="16" t="str">
        <f>IF((IFERROR((VLOOKUP(D386,'Automation (QBO)'!A:B,2,FALSE)),"0"))=0,"Suspense",(IFERROR((VLOOKUP(D386,'Automation (QBO)'!A:B,2,FALSE)),"Suspense")))</f>
        <v>Meals &amp; Entertainment</v>
      </c>
      <c r="I386" s="17">
        <f t="shared" ref="I386:I449" si="26">E386</f>
        <v>50.25</v>
      </c>
      <c r="J386" s="12" t="str">
        <f t="shared" ref="J386:J449" si="27">H386</f>
        <v>Meals &amp; Entertainment</v>
      </c>
    </row>
    <row r="387" spans="1:10" ht="16">
      <c r="A387" s="13" t="s">
        <v>685</v>
      </c>
      <c r="B387" s="12" t="s">
        <v>78</v>
      </c>
      <c r="C387" s="12" t="s">
        <v>686</v>
      </c>
      <c r="D387" s="12" t="s">
        <v>203</v>
      </c>
      <c r="E387" s="12">
        <v>12.68</v>
      </c>
      <c r="F387" s="14" t="str">
        <f t="shared" si="24"/>
        <v>2025-01-26ExpenseJohn B52190 Meals &amp; Entertainment12.68</v>
      </c>
      <c r="G387" s="15">
        <f t="shared" si="25"/>
        <v>45683</v>
      </c>
      <c r="H387" s="16" t="str">
        <f>IF((IFERROR((VLOOKUP(D387,'Automation (QBO)'!A:B,2,FALSE)),"0"))=0,"Suspense",(IFERROR((VLOOKUP(D387,'Automation (QBO)'!A:B,2,FALSE)),"Suspense")))</f>
        <v>Meals &amp; Entertainment</v>
      </c>
      <c r="I387" s="17">
        <f t="shared" si="26"/>
        <v>12.68</v>
      </c>
      <c r="J387" s="12" t="str">
        <f t="shared" si="27"/>
        <v>Meals &amp; Entertainment</v>
      </c>
    </row>
    <row r="388" spans="1:10" ht="16">
      <c r="A388" s="13" t="s">
        <v>685</v>
      </c>
      <c r="B388" s="12" t="s">
        <v>78</v>
      </c>
      <c r="C388" s="12" t="s">
        <v>686</v>
      </c>
      <c r="D388" s="12" t="s">
        <v>199</v>
      </c>
      <c r="E388" s="12">
        <v>-0.5</v>
      </c>
      <c r="F388" s="14" t="str">
        <f t="shared" si="24"/>
        <v>2025-01-26ExpenseJohn B21020 GST/HST Payable-0.5</v>
      </c>
      <c r="G388" s="15">
        <f t="shared" si="25"/>
        <v>45683</v>
      </c>
      <c r="H388" s="16" t="str">
        <f>IF((IFERROR((VLOOKUP(D388,'Automation (QBO)'!A:B,2,FALSE)),"0"))=0,"Suspense",(IFERROR((VLOOKUP(D388,'Automation (QBO)'!A:B,2,FALSE)),"Suspense")))</f>
        <v>GST/HST Payable</v>
      </c>
      <c r="I388" s="17">
        <f t="shared" si="26"/>
        <v>-0.5</v>
      </c>
      <c r="J388" s="12" t="str">
        <f t="shared" si="27"/>
        <v>GST/HST Payable</v>
      </c>
    </row>
    <row r="389" spans="1:10" ht="16">
      <c r="A389" s="13" t="s">
        <v>685</v>
      </c>
      <c r="B389" s="12" t="s">
        <v>78</v>
      </c>
      <c r="C389" s="12" t="s">
        <v>686</v>
      </c>
      <c r="D389" s="12" t="s">
        <v>199</v>
      </c>
      <c r="E389" s="12">
        <v>0</v>
      </c>
      <c r="F389" s="14" t="str">
        <f t="shared" si="24"/>
        <v>2025-01-26ExpenseJohn B21020 GST/HST Payable0</v>
      </c>
      <c r="G389" s="15">
        <f t="shared" si="25"/>
        <v>45683</v>
      </c>
      <c r="H389" s="16" t="str">
        <f>IF((IFERROR((VLOOKUP(D389,'Automation (QBO)'!A:B,2,FALSE)),"0"))=0,"Suspense",(IFERROR((VLOOKUP(D389,'Automation (QBO)'!A:B,2,FALSE)),"Suspense")))</f>
        <v>GST/HST Payable</v>
      </c>
      <c r="I389" s="17">
        <f t="shared" si="26"/>
        <v>0</v>
      </c>
      <c r="J389" s="12" t="str">
        <f t="shared" si="27"/>
        <v>GST/HST Payable</v>
      </c>
    </row>
    <row r="390" spans="1:10" ht="16">
      <c r="A390" s="13" t="s">
        <v>685</v>
      </c>
      <c r="B390" s="12" t="s">
        <v>78</v>
      </c>
      <c r="C390" s="12" t="s">
        <v>96</v>
      </c>
      <c r="D390" s="12" t="s">
        <v>293</v>
      </c>
      <c r="E390" s="12">
        <v>108.01</v>
      </c>
      <c r="F390" s="14" t="str">
        <f t="shared" si="24"/>
        <v>2025-01-26ExpenseStaples52195 Office Supplies108.01</v>
      </c>
      <c r="G390" s="15">
        <f t="shared" si="25"/>
        <v>45683</v>
      </c>
      <c r="H390" s="16" t="str">
        <f>IF((IFERROR((VLOOKUP(D390,'Automation (QBO)'!A:B,2,FALSE)),"0"))=0,"Suspense",(IFERROR((VLOOKUP(D390,'Automation (QBO)'!A:B,2,FALSE)),"Suspense")))</f>
        <v>Office Supplies</v>
      </c>
      <c r="I390" s="17">
        <f t="shared" si="26"/>
        <v>108.01</v>
      </c>
      <c r="J390" s="12" t="str">
        <f t="shared" si="27"/>
        <v>Office Supplies</v>
      </c>
    </row>
    <row r="391" spans="1:10" ht="16">
      <c r="A391" s="13" t="s">
        <v>685</v>
      </c>
      <c r="B391" s="12" t="s">
        <v>78</v>
      </c>
      <c r="C391" s="12" t="s">
        <v>96</v>
      </c>
      <c r="D391" s="12" t="s">
        <v>199</v>
      </c>
      <c r="E391" s="12">
        <v>-5.05</v>
      </c>
      <c r="F391" s="14" t="str">
        <f t="shared" si="24"/>
        <v>2025-01-26ExpenseStaples21020 GST/HST Payable-5.05</v>
      </c>
      <c r="G391" s="15">
        <f t="shared" si="25"/>
        <v>45683</v>
      </c>
      <c r="H391" s="16" t="str">
        <f>IF((IFERROR((VLOOKUP(D391,'Automation (QBO)'!A:B,2,FALSE)),"0"))=0,"Suspense",(IFERROR((VLOOKUP(D391,'Automation (QBO)'!A:B,2,FALSE)),"Suspense")))</f>
        <v>GST/HST Payable</v>
      </c>
      <c r="I391" s="17">
        <f t="shared" si="26"/>
        <v>-5.05</v>
      </c>
      <c r="J391" s="12" t="str">
        <f t="shared" si="27"/>
        <v>GST/HST Payable</v>
      </c>
    </row>
    <row r="392" spans="1:10" ht="16">
      <c r="A392" s="13" t="s">
        <v>685</v>
      </c>
      <c r="B392" s="12" t="s">
        <v>78</v>
      </c>
      <c r="C392" s="12" t="s">
        <v>81</v>
      </c>
      <c r="D392" s="12" t="s">
        <v>661</v>
      </c>
      <c r="E392" s="12">
        <v>77.8</v>
      </c>
      <c r="F392" s="14" t="str">
        <f t="shared" si="24"/>
        <v>2025-01-26ExpenseHome Depot51335 Project Expense - Materials77.8</v>
      </c>
      <c r="G392" s="15">
        <f t="shared" si="25"/>
        <v>45683</v>
      </c>
      <c r="H392" s="16" t="str">
        <f>IF((IFERROR((VLOOKUP(D392,'Automation (QBO)'!A:B,2,FALSE)),"0"))=0,"Suspense",(IFERROR((VLOOKUP(D392,'Automation (QBO)'!A:B,2,FALSE)),"Suspense")))</f>
        <v>Project Expense - Materials</v>
      </c>
      <c r="I392" s="17">
        <f t="shared" si="26"/>
        <v>77.8</v>
      </c>
      <c r="J392" s="12" t="str">
        <f t="shared" si="27"/>
        <v>Project Expense - Materials</v>
      </c>
    </row>
    <row r="393" spans="1:10" ht="16">
      <c r="A393" s="13" t="s">
        <v>685</v>
      </c>
      <c r="B393" s="12" t="s">
        <v>78</v>
      </c>
      <c r="C393" s="12" t="s">
        <v>81</v>
      </c>
      <c r="D393" s="12" t="s">
        <v>199</v>
      </c>
      <c r="E393" s="12">
        <v>-3.3</v>
      </c>
      <c r="F393" s="14" t="str">
        <f t="shared" si="24"/>
        <v>2025-01-26ExpenseHome Depot21020 GST/HST Payable-3.3</v>
      </c>
      <c r="G393" s="15">
        <f t="shared" si="25"/>
        <v>45683</v>
      </c>
      <c r="H393" s="16" t="str">
        <f>IF((IFERROR((VLOOKUP(D393,'Automation (QBO)'!A:B,2,FALSE)),"0"))=0,"Suspense",(IFERROR((VLOOKUP(D393,'Automation (QBO)'!A:B,2,FALSE)),"Suspense")))</f>
        <v>GST/HST Payable</v>
      </c>
      <c r="I393" s="17">
        <f t="shared" si="26"/>
        <v>-3.3</v>
      </c>
      <c r="J393" s="12" t="str">
        <f t="shared" si="27"/>
        <v>GST/HST Payable</v>
      </c>
    </row>
    <row r="394" spans="1:10" ht="16">
      <c r="A394" s="13" t="s">
        <v>685</v>
      </c>
      <c r="B394" s="12" t="s">
        <v>78</v>
      </c>
      <c r="C394" s="12" t="s">
        <v>687</v>
      </c>
      <c r="D394" s="12" t="s">
        <v>661</v>
      </c>
      <c r="E394" s="12">
        <v>1700</v>
      </c>
      <c r="F394" s="14" t="str">
        <f t="shared" si="24"/>
        <v>2025-01-26ExpenseTrue Refrigerator51335 Project Expense - Materials1700</v>
      </c>
      <c r="G394" s="15">
        <f t="shared" si="25"/>
        <v>45683</v>
      </c>
      <c r="H394" s="16" t="str">
        <f>IF((IFERROR((VLOOKUP(D394,'Automation (QBO)'!A:B,2,FALSE)),"0"))=0,"Suspense",(IFERROR((VLOOKUP(D394,'Automation (QBO)'!A:B,2,FALSE)),"Suspense")))</f>
        <v>Project Expense - Materials</v>
      </c>
      <c r="I394" s="17">
        <f t="shared" si="26"/>
        <v>1700</v>
      </c>
      <c r="J394" s="12" t="str">
        <f t="shared" si="27"/>
        <v>Project Expense - Materials</v>
      </c>
    </row>
    <row r="395" spans="1:10" ht="16">
      <c r="A395" s="13" t="s">
        <v>685</v>
      </c>
      <c r="B395" s="12" t="s">
        <v>78</v>
      </c>
      <c r="C395" s="12" t="s">
        <v>687</v>
      </c>
      <c r="D395" s="12" t="s">
        <v>199</v>
      </c>
      <c r="E395" s="12">
        <v>0</v>
      </c>
      <c r="F395" s="14" t="str">
        <f t="shared" si="24"/>
        <v>2025-01-26ExpenseTrue Refrigerator21020 GST/HST Payable0</v>
      </c>
      <c r="G395" s="15">
        <f t="shared" si="25"/>
        <v>45683</v>
      </c>
      <c r="H395" s="16" t="str">
        <f>IF((IFERROR((VLOOKUP(D395,'Automation (QBO)'!A:B,2,FALSE)),"0"))=0,"Suspense",(IFERROR((VLOOKUP(D395,'Automation (QBO)'!A:B,2,FALSE)),"Suspense")))</f>
        <v>GST/HST Payable</v>
      </c>
      <c r="I395" s="17">
        <f t="shared" si="26"/>
        <v>0</v>
      </c>
      <c r="J395" s="12" t="str">
        <f t="shared" si="27"/>
        <v>GST/HST Payable</v>
      </c>
    </row>
    <row r="396" spans="1:10" ht="16">
      <c r="A396" s="13" t="s">
        <v>685</v>
      </c>
      <c r="B396" s="12" t="s">
        <v>78</v>
      </c>
      <c r="C396" s="12" t="s">
        <v>687</v>
      </c>
      <c r="D396" s="12" t="s">
        <v>201</v>
      </c>
      <c r="E396" s="12">
        <v>-1700</v>
      </c>
      <c r="F396" s="14" t="str">
        <f t="shared" si="24"/>
        <v>2025-01-26ExpenseTrue Refrigerator11005 Chequing (CIBC)-1700</v>
      </c>
      <c r="G396" s="15">
        <f t="shared" si="25"/>
        <v>45683</v>
      </c>
      <c r="H396" s="16" t="str">
        <f>IF((IFERROR((VLOOKUP(D396,'Automation (QBO)'!A:B,2,FALSE)),"0"))=0,"Suspense",(IFERROR((VLOOKUP(D396,'Automation (QBO)'!A:B,2,FALSE)),"Suspense")))</f>
        <v>Chequing (CIBC)</v>
      </c>
      <c r="I396" s="17">
        <f t="shared" si="26"/>
        <v>-1700</v>
      </c>
      <c r="J396" s="12" t="str">
        <f t="shared" si="27"/>
        <v>Chequing (CIBC)</v>
      </c>
    </row>
    <row r="397" spans="1:10" ht="16">
      <c r="A397" s="13" t="s">
        <v>685</v>
      </c>
      <c r="B397" s="12" t="s">
        <v>78</v>
      </c>
      <c r="C397" s="12" t="s">
        <v>82</v>
      </c>
      <c r="D397" s="12" t="s">
        <v>210</v>
      </c>
      <c r="E397" s="12">
        <v>18.5</v>
      </c>
      <c r="F397" s="14" t="str">
        <f t="shared" si="24"/>
        <v>2025-01-26ExpenseEasy Park52205 Travel &amp; Parking18.5</v>
      </c>
      <c r="G397" s="15">
        <f t="shared" si="25"/>
        <v>45683</v>
      </c>
      <c r="H397" s="16" t="str">
        <f>IF((IFERROR((VLOOKUP(D397,'Automation (QBO)'!A:B,2,FALSE)),"0"))=0,"Suspense",(IFERROR((VLOOKUP(D397,'Automation (QBO)'!A:B,2,FALSE)),"Suspense")))</f>
        <v>Travel &amp; Parking</v>
      </c>
      <c r="I397" s="17">
        <f t="shared" si="26"/>
        <v>18.5</v>
      </c>
      <c r="J397" s="12" t="str">
        <f t="shared" si="27"/>
        <v>Travel &amp; Parking</v>
      </c>
    </row>
    <row r="398" spans="1:10" ht="16">
      <c r="A398" s="13" t="s">
        <v>685</v>
      </c>
      <c r="B398" s="12" t="s">
        <v>78</v>
      </c>
      <c r="C398" s="12" t="s">
        <v>82</v>
      </c>
      <c r="D398" s="12" t="s">
        <v>199</v>
      </c>
      <c r="E398" s="12">
        <v>0</v>
      </c>
      <c r="F398" s="14" t="str">
        <f t="shared" si="24"/>
        <v>2025-01-26ExpenseEasy Park21020 GST/HST Payable0</v>
      </c>
      <c r="G398" s="15">
        <f t="shared" si="25"/>
        <v>45683</v>
      </c>
      <c r="H398" s="16" t="str">
        <f>IF((IFERROR((VLOOKUP(D398,'Automation (QBO)'!A:B,2,FALSE)),"0"))=0,"Suspense",(IFERROR((VLOOKUP(D398,'Automation (QBO)'!A:B,2,FALSE)),"Suspense")))</f>
        <v>GST/HST Payable</v>
      </c>
      <c r="I398" s="17">
        <f t="shared" si="26"/>
        <v>0</v>
      </c>
      <c r="J398" s="12" t="str">
        <f t="shared" si="27"/>
        <v>GST/HST Payable</v>
      </c>
    </row>
    <row r="399" spans="1:10" ht="16">
      <c r="A399" s="13" t="s">
        <v>685</v>
      </c>
      <c r="B399" s="12" t="s">
        <v>78</v>
      </c>
      <c r="C399" s="12" t="s">
        <v>230</v>
      </c>
      <c r="D399" s="12" t="s">
        <v>213</v>
      </c>
      <c r="E399" s="12">
        <v>16.8</v>
      </c>
      <c r="F399" s="14" t="str">
        <f t="shared" si="24"/>
        <v>2025-01-26ExpenseShine Auto Wash51305 COGS - Miscellaneous (Vehicle)16.8</v>
      </c>
      <c r="G399" s="15">
        <f t="shared" si="25"/>
        <v>45683</v>
      </c>
      <c r="H399" s="16" t="str">
        <f>IF((IFERROR((VLOOKUP(D399,'Automation (QBO)'!A:B,2,FALSE)),"0"))=0,"Suspense",(IFERROR((VLOOKUP(D399,'Automation (QBO)'!A:B,2,FALSE)),"Suspense")))</f>
        <v>COGS - Miscellaneous (Vehicle)</v>
      </c>
      <c r="I399" s="17">
        <f t="shared" si="26"/>
        <v>16.8</v>
      </c>
      <c r="J399" s="12" t="str">
        <f t="shared" si="27"/>
        <v>COGS - Miscellaneous (Vehicle)</v>
      </c>
    </row>
    <row r="400" spans="1:10" ht="16">
      <c r="A400" s="13" t="s">
        <v>685</v>
      </c>
      <c r="B400" s="12" t="s">
        <v>78</v>
      </c>
      <c r="C400" s="12" t="s">
        <v>82</v>
      </c>
      <c r="D400" s="12" t="s">
        <v>506</v>
      </c>
      <c r="E400" s="12">
        <v>18.5</v>
      </c>
      <c r="F400" s="14" t="str">
        <f t="shared" si="24"/>
        <v>2025-01-26ExpenseEasy Park21010 Credit Card (CIBC Visa)18.5</v>
      </c>
      <c r="G400" s="15">
        <f t="shared" si="25"/>
        <v>45683</v>
      </c>
      <c r="H400" s="16" t="str">
        <f>IF((IFERROR((VLOOKUP(D400,'Automation (QBO)'!A:B,2,FALSE)),"0"))=0,"Suspense",(IFERROR((VLOOKUP(D400,'Automation (QBO)'!A:B,2,FALSE)),"Suspense")))</f>
        <v>Credit Card (CIBC Visa)</v>
      </c>
      <c r="I400" s="17">
        <f t="shared" si="26"/>
        <v>18.5</v>
      </c>
      <c r="J400" s="12" t="str">
        <f t="shared" si="27"/>
        <v>Credit Card (CIBC Visa)</v>
      </c>
    </row>
    <row r="401" spans="1:10" ht="16">
      <c r="A401" s="13" t="s">
        <v>685</v>
      </c>
      <c r="B401" s="12" t="s">
        <v>78</v>
      </c>
      <c r="C401" s="12" t="s">
        <v>230</v>
      </c>
      <c r="D401" s="12" t="s">
        <v>506</v>
      </c>
      <c r="E401" s="12">
        <v>16.8</v>
      </c>
      <c r="F401" s="14" t="str">
        <f t="shared" si="24"/>
        <v>2025-01-26ExpenseShine Auto Wash21010 Credit Card (CIBC Visa)16.8</v>
      </c>
      <c r="G401" s="15">
        <f t="shared" si="25"/>
        <v>45683</v>
      </c>
      <c r="H401" s="16" t="str">
        <f>IF((IFERROR((VLOOKUP(D401,'Automation (QBO)'!A:B,2,FALSE)),"0"))=0,"Suspense",(IFERROR((VLOOKUP(D401,'Automation (QBO)'!A:B,2,FALSE)),"Suspense")))</f>
        <v>Credit Card (CIBC Visa)</v>
      </c>
      <c r="I401" s="17">
        <f t="shared" si="26"/>
        <v>16.8</v>
      </c>
      <c r="J401" s="12" t="str">
        <f t="shared" si="27"/>
        <v>Credit Card (CIBC Visa)</v>
      </c>
    </row>
    <row r="402" spans="1:10" ht="16">
      <c r="A402" s="13" t="s">
        <v>685</v>
      </c>
      <c r="B402" s="12" t="s">
        <v>78</v>
      </c>
      <c r="C402" s="12" t="s">
        <v>96</v>
      </c>
      <c r="D402" s="12" t="s">
        <v>506</v>
      </c>
      <c r="E402" s="12">
        <v>113.06</v>
      </c>
      <c r="F402" s="14" t="str">
        <f t="shared" si="24"/>
        <v>2025-01-26ExpenseStaples21010 Credit Card (CIBC Visa)113.06</v>
      </c>
      <c r="G402" s="15">
        <f t="shared" si="25"/>
        <v>45683</v>
      </c>
      <c r="H402" s="16" t="str">
        <f>IF((IFERROR((VLOOKUP(D402,'Automation (QBO)'!A:B,2,FALSE)),"0"))=0,"Suspense",(IFERROR((VLOOKUP(D402,'Automation (QBO)'!A:B,2,FALSE)),"Suspense")))</f>
        <v>Credit Card (CIBC Visa)</v>
      </c>
      <c r="I402" s="17">
        <f t="shared" si="26"/>
        <v>113.06</v>
      </c>
      <c r="J402" s="12" t="str">
        <f t="shared" si="27"/>
        <v>Credit Card (CIBC Visa)</v>
      </c>
    </row>
    <row r="403" spans="1:10" ht="16">
      <c r="A403" s="13" t="s">
        <v>685</v>
      </c>
      <c r="B403" s="12" t="s">
        <v>78</v>
      </c>
      <c r="C403" s="12" t="s">
        <v>81</v>
      </c>
      <c r="D403" s="12" t="s">
        <v>506</v>
      </c>
      <c r="E403" s="12">
        <v>81.099999999999994</v>
      </c>
      <c r="F403" s="14" t="str">
        <f t="shared" si="24"/>
        <v>2025-01-26ExpenseHome Depot21010 Credit Card (CIBC Visa)81.1</v>
      </c>
      <c r="G403" s="15">
        <f t="shared" si="25"/>
        <v>45683</v>
      </c>
      <c r="H403" s="16" t="str">
        <f>IF((IFERROR((VLOOKUP(D403,'Automation (QBO)'!A:B,2,FALSE)),"0"))=0,"Suspense",(IFERROR((VLOOKUP(D403,'Automation (QBO)'!A:B,2,FALSE)),"Suspense")))</f>
        <v>Credit Card (CIBC Visa)</v>
      </c>
      <c r="I403" s="17">
        <f t="shared" si="26"/>
        <v>81.099999999999994</v>
      </c>
      <c r="J403" s="12" t="str">
        <f t="shared" si="27"/>
        <v>Credit Card (CIBC Visa)</v>
      </c>
    </row>
    <row r="404" spans="1:10" ht="16">
      <c r="A404" s="13" t="s">
        <v>685</v>
      </c>
      <c r="B404" s="12" t="s">
        <v>78</v>
      </c>
      <c r="C404" s="12" t="s">
        <v>686</v>
      </c>
      <c r="D404" s="12" t="s">
        <v>506</v>
      </c>
      <c r="E404" s="12">
        <v>63.43</v>
      </c>
      <c r="F404" s="14" t="str">
        <f t="shared" si="24"/>
        <v>2025-01-26ExpenseJohn B21010 Credit Card (CIBC Visa)63.43</v>
      </c>
      <c r="G404" s="15">
        <f t="shared" si="25"/>
        <v>45683</v>
      </c>
      <c r="H404" s="16" t="str">
        <f>IF((IFERROR((VLOOKUP(D404,'Automation (QBO)'!A:B,2,FALSE)),"0"))=0,"Suspense",(IFERROR((VLOOKUP(D404,'Automation (QBO)'!A:B,2,FALSE)),"Suspense")))</f>
        <v>Credit Card (CIBC Visa)</v>
      </c>
      <c r="I404" s="17">
        <f t="shared" si="26"/>
        <v>63.43</v>
      </c>
      <c r="J404" s="12" t="str">
        <f t="shared" si="27"/>
        <v>Credit Card (CIBC Visa)</v>
      </c>
    </row>
    <row r="405" spans="1:10" ht="16">
      <c r="A405" s="13" t="s">
        <v>328</v>
      </c>
      <c r="B405" s="12" t="s">
        <v>78</v>
      </c>
      <c r="C405" s="12" t="s">
        <v>104</v>
      </c>
      <c r="D405" s="12" t="s">
        <v>661</v>
      </c>
      <c r="E405" s="12">
        <v>46.2</v>
      </c>
      <c r="F405" s="14" t="str">
        <f t="shared" si="24"/>
        <v>2025-01-27ExpenseProsol51335 Project Expense - Materials46.2</v>
      </c>
      <c r="G405" s="15">
        <f t="shared" si="25"/>
        <v>45684</v>
      </c>
      <c r="H405" s="16" t="str">
        <f>IF((IFERROR((VLOOKUP(D405,'Automation (QBO)'!A:B,2,FALSE)),"0"))=0,"Suspense",(IFERROR((VLOOKUP(D405,'Automation (QBO)'!A:B,2,FALSE)),"Suspense")))</f>
        <v>Project Expense - Materials</v>
      </c>
      <c r="I405" s="17">
        <f t="shared" si="26"/>
        <v>46.2</v>
      </c>
      <c r="J405" s="12" t="str">
        <f t="shared" si="27"/>
        <v>Project Expense - Materials</v>
      </c>
    </row>
    <row r="406" spans="1:10" ht="16">
      <c r="A406" s="13" t="s">
        <v>328</v>
      </c>
      <c r="B406" s="12" t="s">
        <v>78</v>
      </c>
      <c r="C406" s="12" t="s">
        <v>104</v>
      </c>
      <c r="D406" s="12" t="s">
        <v>199</v>
      </c>
      <c r="E406" s="12">
        <v>-2.16</v>
      </c>
      <c r="F406" s="14" t="str">
        <f t="shared" si="24"/>
        <v>2025-01-27ExpenseProsol21020 GST/HST Payable-2.16</v>
      </c>
      <c r="G406" s="15">
        <f t="shared" si="25"/>
        <v>45684</v>
      </c>
      <c r="H406" s="16" t="str">
        <f>IF((IFERROR((VLOOKUP(D406,'Automation (QBO)'!A:B,2,FALSE)),"0"))=0,"Suspense",(IFERROR((VLOOKUP(D406,'Automation (QBO)'!A:B,2,FALSE)),"Suspense")))</f>
        <v>GST/HST Payable</v>
      </c>
      <c r="I406" s="17">
        <f t="shared" si="26"/>
        <v>-2.16</v>
      </c>
      <c r="J406" s="12" t="str">
        <f t="shared" si="27"/>
        <v>GST/HST Payable</v>
      </c>
    </row>
    <row r="407" spans="1:10" ht="16">
      <c r="A407" s="13" t="s">
        <v>328</v>
      </c>
      <c r="B407" s="12" t="s">
        <v>98</v>
      </c>
      <c r="C407" s="12" t="s">
        <v>104</v>
      </c>
      <c r="D407" s="12" t="s">
        <v>661</v>
      </c>
      <c r="E407" s="12">
        <v>-55.09</v>
      </c>
      <c r="F407" s="14" t="str">
        <f t="shared" si="24"/>
        <v>2025-01-27Credit Card CreditProsol51335 Project Expense - Materials-55.09</v>
      </c>
      <c r="G407" s="15">
        <f t="shared" si="25"/>
        <v>45684</v>
      </c>
      <c r="H407" s="16" t="str">
        <f>IF((IFERROR((VLOOKUP(D407,'Automation (QBO)'!A:B,2,FALSE)),"0"))=0,"Suspense",(IFERROR((VLOOKUP(D407,'Automation (QBO)'!A:B,2,FALSE)),"Suspense")))</f>
        <v>Project Expense - Materials</v>
      </c>
      <c r="I407" s="17">
        <f t="shared" si="26"/>
        <v>-55.09</v>
      </c>
      <c r="J407" s="12" t="str">
        <f t="shared" si="27"/>
        <v>Project Expense - Materials</v>
      </c>
    </row>
    <row r="408" spans="1:10" ht="16">
      <c r="A408" s="13" t="s">
        <v>328</v>
      </c>
      <c r="B408" s="12" t="s">
        <v>98</v>
      </c>
      <c r="C408" s="12" t="s">
        <v>104</v>
      </c>
      <c r="D408" s="12" t="s">
        <v>199</v>
      </c>
      <c r="E408" s="12">
        <v>2.75</v>
      </c>
      <c r="F408" s="14" t="str">
        <f t="shared" si="24"/>
        <v>2025-01-27Credit Card CreditProsol21020 GST/HST Payable2.75</v>
      </c>
      <c r="G408" s="15">
        <f t="shared" si="25"/>
        <v>45684</v>
      </c>
      <c r="H408" s="16" t="str">
        <f>IF((IFERROR((VLOOKUP(D408,'Automation (QBO)'!A:B,2,FALSE)),"0"))=0,"Suspense",(IFERROR((VLOOKUP(D408,'Automation (QBO)'!A:B,2,FALSE)),"Suspense")))</f>
        <v>GST/HST Payable</v>
      </c>
      <c r="I408" s="17">
        <f t="shared" si="26"/>
        <v>2.75</v>
      </c>
      <c r="J408" s="12" t="str">
        <f t="shared" si="27"/>
        <v>GST/HST Payable</v>
      </c>
    </row>
    <row r="409" spans="1:10" ht="16">
      <c r="A409" s="13" t="s">
        <v>328</v>
      </c>
      <c r="B409" s="12" t="s">
        <v>106</v>
      </c>
      <c r="C409" s="12" t="s">
        <v>164</v>
      </c>
      <c r="D409" s="12" t="s">
        <v>666</v>
      </c>
      <c r="E409" s="12">
        <v>-3947.77</v>
      </c>
      <c r="F409" s="14" t="str">
        <f t="shared" si="24"/>
        <v>2025-01-27PaymentBrowns Newport Village12000 [Accounts Receivable]-3947.77</v>
      </c>
      <c r="G409" s="15">
        <f t="shared" si="25"/>
        <v>45684</v>
      </c>
      <c r="H409" s="16" t="str">
        <f>IF((IFERROR((VLOOKUP(D409,'Automation (QBO)'!A:B,2,FALSE)),"0"))=0,"Suspense",(IFERROR((VLOOKUP(D409,'Automation (QBO)'!A:B,2,FALSE)),"Suspense")))</f>
        <v>Accounts Recievable - Suspense</v>
      </c>
      <c r="I409" s="17">
        <f t="shared" si="26"/>
        <v>-3947.77</v>
      </c>
      <c r="J409" s="12" t="str">
        <f t="shared" si="27"/>
        <v>Accounts Recievable - Suspense</v>
      </c>
    </row>
    <row r="410" spans="1:10" ht="16">
      <c r="A410" s="13" t="s">
        <v>328</v>
      </c>
      <c r="B410" s="12" t="s">
        <v>78</v>
      </c>
      <c r="C410" s="12" t="s">
        <v>140</v>
      </c>
      <c r="D410" s="12" t="s">
        <v>661</v>
      </c>
      <c r="E410" s="12">
        <v>1444.45</v>
      </c>
      <c r="F410" s="14" t="str">
        <f t="shared" si="24"/>
        <v>2025-01-27ExpenseWindsor Plywood51335 Project Expense - Materials1444.45</v>
      </c>
      <c r="G410" s="15">
        <f t="shared" si="25"/>
        <v>45684</v>
      </c>
      <c r="H410" s="16" t="str">
        <f>IF((IFERROR((VLOOKUP(D410,'Automation (QBO)'!A:B,2,FALSE)),"0"))=0,"Suspense",(IFERROR((VLOOKUP(D410,'Automation (QBO)'!A:B,2,FALSE)),"Suspense")))</f>
        <v>Project Expense - Materials</v>
      </c>
      <c r="I410" s="17">
        <f t="shared" si="26"/>
        <v>1444.45</v>
      </c>
      <c r="J410" s="12" t="str">
        <f t="shared" si="27"/>
        <v>Project Expense - Materials</v>
      </c>
    </row>
    <row r="411" spans="1:10" ht="16">
      <c r="A411" s="13" t="s">
        <v>328</v>
      </c>
      <c r="B411" s="12" t="s">
        <v>78</v>
      </c>
      <c r="C411" s="12" t="s">
        <v>140</v>
      </c>
      <c r="D411" s="12" t="s">
        <v>199</v>
      </c>
      <c r="E411" s="12">
        <v>-67.5</v>
      </c>
      <c r="F411" s="14" t="str">
        <f t="shared" si="24"/>
        <v>2025-01-27ExpenseWindsor Plywood21020 GST/HST Payable-67.5</v>
      </c>
      <c r="G411" s="15">
        <f t="shared" si="25"/>
        <v>45684</v>
      </c>
      <c r="H411" s="16" t="str">
        <f>IF((IFERROR((VLOOKUP(D411,'Automation (QBO)'!A:B,2,FALSE)),"0"))=0,"Suspense",(IFERROR((VLOOKUP(D411,'Automation (QBO)'!A:B,2,FALSE)),"Suspense")))</f>
        <v>GST/HST Payable</v>
      </c>
      <c r="I411" s="17">
        <f t="shared" si="26"/>
        <v>-67.5</v>
      </c>
      <c r="J411" s="12" t="str">
        <f t="shared" si="27"/>
        <v>GST/HST Payable</v>
      </c>
    </row>
    <row r="412" spans="1:10" ht="16">
      <c r="A412" s="13" t="s">
        <v>328</v>
      </c>
      <c r="B412" s="12" t="s">
        <v>78</v>
      </c>
      <c r="C412" s="12" t="s">
        <v>122</v>
      </c>
      <c r="D412" s="12" t="s">
        <v>655</v>
      </c>
      <c r="E412" s="12">
        <v>1200</v>
      </c>
      <c r="F412" s="14" t="str">
        <f t="shared" si="24"/>
        <v>2025-01-27ExpenseCrestlynn Contracting51320 Project Expense - Subcontractors1200</v>
      </c>
      <c r="G412" s="15">
        <f t="shared" si="25"/>
        <v>45684</v>
      </c>
      <c r="H412" s="16" t="str">
        <f>IF((IFERROR((VLOOKUP(D412,'Automation (QBO)'!A:B,2,FALSE)),"0"))=0,"Suspense",(IFERROR((VLOOKUP(D412,'Automation (QBO)'!A:B,2,FALSE)),"Suspense")))</f>
        <v>Project Expense - Subcontractors</v>
      </c>
      <c r="I412" s="17">
        <f t="shared" si="26"/>
        <v>1200</v>
      </c>
      <c r="J412" s="12" t="str">
        <f t="shared" si="27"/>
        <v>Project Expense - Subcontractors</v>
      </c>
    </row>
    <row r="413" spans="1:10" ht="16">
      <c r="A413" s="13" t="s">
        <v>328</v>
      </c>
      <c r="B413" s="12" t="s">
        <v>78</v>
      </c>
      <c r="C413" s="12" t="s">
        <v>122</v>
      </c>
      <c r="D413" s="12" t="s">
        <v>199</v>
      </c>
      <c r="E413" s="12">
        <v>-60</v>
      </c>
      <c r="F413" s="14" t="str">
        <f t="shared" si="24"/>
        <v>2025-01-27ExpenseCrestlynn Contracting21020 GST/HST Payable-60</v>
      </c>
      <c r="G413" s="15">
        <f t="shared" si="25"/>
        <v>45684</v>
      </c>
      <c r="H413" s="16" t="str">
        <f>IF((IFERROR((VLOOKUP(D413,'Automation (QBO)'!A:B,2,FALSE)),"0"))=0,"Suspense",(IFERROR((VLOOKUP(D413,'Automation (QBO)'!A:B,2,FALSE)),"Suspense")))</f>
        <v>GST/HST Payable</v>
      </c>
      <c r="I413" s="17">
        <f t="shared" si="26"/>
        <v>-60</v>
      </c>
      <c r="J413" s="12" t="str">
        <f t="shared" si="27"/>
        <v>GST/HST Payable</v>
      </c>
    </row>
    <row r="414" spans="1:10" ht="16">
      <c r="A414" s="13" t="s">
        <v>328</v>
      </c>
      <c r="B414" s="12" t="s">
        <v>78</v>
      </c>
      <c r="C414" s="12" t="s">
        <v>309</v>
      </c>
      <c r="D414" s="12" t="s">
        <v>661</v>
      </c>
      <c r="E414" s="12">
        <v>373.33</v>
      </c>
      <c r="F414" s="14" t="str">
        <f t="shared" si="24"/>
        <v>2025-01-27ExpenseLee Valley Tools Ltd.51335 Project Expense - Materials373.33</v>
      </c>
      <c r="G414" s="15">
        <f t="shared" si="25"/>
        <v>45684</v>
      </c>
      <c r="H414" s="16" t="str">
        <f>IF((IFERROR((VLOOKUP(D414,'Automation (QBO)'!A:B,2,FALSE)),"0"))=0,"Suspense",(IFERROR((VLOOKUP(D414,'Automation (QBO)'!A:B,2,FALSE)),"Suspense")))</f>
        <v>Project Expense - Materials</v>
      </c>
      <c r="I414" s="17">
        <f t="shared" si="26"/>
        <v>373.33</v>
      </c>
      <c r="J414" s="12" t="str">
        <f t="shared" si="27"/>
        <v>Project Expense - Materials</v>
      </c>
    </row>
    <row r="415" spans="1:10" ht="16">
      <c r="A415" s="13" t="s">
        <v>328</v>
      </c>
      <c r="B415" s="12" t="s">
        <v>78</v>
      </c>
      <c r="C415" s="12" t="s">
        <v>309</v>
      </c>
      <c r="D415" s="12" t="s">
        <v>199</v>
      </c>
      <c r="E415" s="12">
        <v>-18.670000000000002</v>
      </c>
      <c r="F415" s="14" t="str">
        <f t="shared" si="24"/>
        <v>2025-01-27ExpenseLee Valley Tools Ltd.21020 GST/HST Payable-18.67</v>
      </c>
      <c r="G415" s="15">
        <f t="shared" si="25"/>
        <v>45684</v>
      </c>
      <c r="H415" s="16" t="str">
        <f>IF((IFERROR((VLOOKUP(D415,'Automation (QBO)'!A:B,2,FALSE)),"0"))=0,"Suspense",(IFERROR((VLOOKUP(D415,'Automation (QBO)'!A:B,2,FALSE)),"Suspense")))</f>
        <v>GST/HST Payable</v>
      </c>
      <c r="I415" s="17">
        <f t="shared" si="26"/>
        <v>-18.670000000000002</v>
      </c>
      <c r="J415" s="12" t="str">
        <f t="shared" si="27"/>
        <v>GST/HST Payable</v>
      </c>
    </row>
    <row r="416" spans="1:10" ht="16">
      <c r="A416" s="13" t="s">
        <v>328</v>
      </c>
      <c r="B416" s="12" t="s">
        <v>78</v>
      </c>
      <c r="C416" s="12" t="s">
        <v>132</v>
      </c>
      <c r="D416" s="12" t="s">
        <v>661</v>
      </c>
      <c r="E416" s="12">
        <v>16.36</v>
      </c>
      <c r="F416" s="14" t="str">
        <f t="shared" si="24"/>
        <v>2025-01-27ExpenseWindsor Plywood Coquitlam51335 Project Expense - Materials16.36</v>
      </c>
      <c r="G416" s="15">
        <f t="shared" si="25"/>
        <v>45684</v>
      </c>
      <c r="H416" s="16" t="str">
        <f>IF((IFERROR((VLOOKUP(D416,'Automation (QBO)'!A:B,2,FALSE)),"0"))=0,"Suspense",(IFERROR((VLOOKUP(D416,'Automation (QBO)'!A:B,2,FALSE)),"Suspense")))</f>
        <v>Project Expense - Materials</v>
      </c>
      <c r="I416" s="17">
        <f t="shared" si="26"/>
        <v>16.36</v>
      </c>
      <c r="J416" s="12" t="str">
        <f t="shared" si="27"/>
        <v>Project Expense - Materials</v>
      </c>
    </row>
    <row r="417" spans="1:10" ht="16">
      <c r="A417" s="13" t="s">
        <v>328</v>
      </c>
      <c r="B417" s="12" t="s">
        <v>78</v>
      </c>
      <c r="C417" s="12" t="s">
        <v>132</v>
      </c>
      <c r="D417" s="12" t="s">
        <v>199</v>
      </c>
      <c r="E417" s="12">
        <v>-0.76</v>
      </c>
      <c r="F417" s="14" t="str">
        <f t="shared" si="24"/>
        <v>2025-01-27ExpenseWindsor Plywood Coquitlam21020 GST/HST Payable-0.76</v>
      </c>
      <c r="G417" s="15">
        <f t="shared" si="25"/>
        <v>45684</v>
      </c>
      <c r="H417" s="16" t="str">
        <f>IF((IFERROR((VLOOKUP(D417,'Automation (QBO)'!A:B,2,FALSE)),"0"))=0,"Suspense",(IFERROR((VLOOKUP(D417,'Automation (QBO)'!A:B,2,FALSE)),"Suspense")))</f>
        <v>GST/HST Payable</v>
      </c>
      <c r="I417" s="17">
        <f t="shared" si="26"/>
        <v>-0.76</v>
      </c>
      <c r="J417" s="12" t="str">
        <f t="shared" si="27"/>
        <v>GST/HST Payable</v>
      </c>
    </row>
    <row r="418" spans="1:10" ht="16">
      <c r="A418" s="13" t="s">
        <v>328</v>
      </c>
      <c r="B418" s="12" t="s">
        <v>78</v>
      </c>
      <c r="C418" s="12" t="s">
        <v>297</v>
      </c>
      <c r="D418" s="12" t="s">
        <v>661</v>
      </c>
      <c r="E418" s="12">
        <v>311.08</v>
      </c>
      <c r="F418" s="14" t="str">
        <f t="shared" si="24"/>
        <v>2025-01-27ExpenseKMS Tools &amp; Equipment51335 Project Expense - Materials311.08</v>
      </c>
      <c r="G418" s="15">
        <f t="shared" si="25"/>
        <v>45684</v>
      </c>
      <c r="H418" s="16" t="str">
        <f>IF((IFERROR((VLOOKUP(D418,'Automation (QBO)'!A:B,2,FALSE)),"0"))=0,"Suspense",(IFERROR((VLOOKUP(D418,'Automation (QBO)'!A:B,2,FALSE)),"Suspense")))</f>
        <v>Project Expense - Materials</v>
      </c>
      <c r="I418" s="17">
        <f t="shared" si="26"/>
        <v>311.08</v>
      </c>
      <c r="J418" s="12" t="str">
        <f t="shared" si="27"/>
        <v>Project Expense - Materials</v>
      </c>
    </row>
    <row r="419" spans="1:10" ht="16">
      <c r="A419" s="13" t="s">
        <v>328</v>
      </c>
      <c r="B419" s="12" t="s">
        <v>78</v>
      </c>
      <c r="C419" s="12" t="s">
        <v>297</v>
      </c>
      <c r="D419" s="12" t="s">
        <v>199</v>
      </c>
      <c r="E419" s="12">
        <v>-14.54</v>
      </c>
      <c r="F419" s="14" t="str">
        <f t="shared" si="24"/>
        <v>2025-01-27ExpenseKMS Tools &amp; Equipment21020 GST/HST Payable-14.54</v>
      </c>
      <c r="G419" s="15">
        <f t="shared" si="25"/>
        <v>45684</v>
      </c>
      <c r="H419" s="16" t="str">
        <f>IF((IFERROR((VLOOKUP(D419,'Automation (QBO)'!A:B,2,FALSE)),"0"))=0,"Suspense",(IFERROR((VLOOKUP(D419,'Automation (QBO)'!A:B,2,FALSE)),"Suspense")))</f>
        <v>GST/HST Payable</v>
      </c>
      <c r="I419" s="17">
        <f t="shared" si="26"/>
        <v>-14.54</v>
      </c>
      <c r="J419" s="12" t="str">
        <f t="shared" si="27"/>
        <v>GST/HST Payable</v>
      </c>
    </row>
    <row r="420" spans="1:10" ht="16">
      <c r="A420" s="13" t="s">
        <v>328</v>
      </c>
      <c r="B420" s="12" t="s">
        <v>78</v>
      </c>
      <c r="C420" s="12" t="s">
        <v>134</v>
      </c>
      <c r="D420" s="12" t="s">
        <v>655</v>
      </c>
      <c r="E420" s="12">
        <v>8095.24</v>
      </c>
      <c r="F420" s="14" t="str">
        <f t="shared" si="24"/>
        <v>2025-01-27ExpenseWestern Canada Coatings Ltd.51320 Project Expense - Subcontractors8095.24</v>
      </c>
      <c r="G420" s="15">
        <f t="shared" si="25"/>
        <v>45684</v>
      </c>
      <c r="H420" s="16" t="str">
        <f>IF((IFERROR((VLOOKUP(D420,'Automation (QBO)'!A:B,2,FALSE)),"0"))=0,"Suspense",(IFERROR((VLOOKUP(D420,'Automation (QBO)'!A:B,2,FALSE)),"Suspense")))</f>
        <v>Project Expense - Subcontractors</v>
      </c>
      <c r="I420" s="17">
        <f t="shared" si="26"/>
        <v>8095.24</v>
      </c>
      <c r="J420" s="12" t="str">
        <f t="shared" si="27"/>
        <v>Project Expense - Subcontractors</v>
      </c>
    </row>
    <row r="421" spans="1:10" ht="16">
      <c r="A421" s="13" t="s">
        <v>328</v>
      </c>
      <c r="B421" s="12" t="s">
        <v>78</v>
      </c>
      <c r="C421" s="12" t="s">
        <v>134</v>
      </c>
      <c r="D421" s="12" t="s">
        <v>199</v>
      </c>
      <c r="E421" s="12">
        <v>-404.76</v>
      </c>
      <c r="F421" s="14" t="str">
        <f t="shared" si="24"/>
        <v>2025-01-27ExpenseWestern Canada Coatings Ltd.21020 GST/HST Payable-404.76</v>
      </c>
      <c r="G421" s="15">
        <f t="shared" si="25"/>
        <v>45684</v>
      </c>
      <c r="H421" s="16" t="str">
        <f>IF((IFERROR((VLOOKUP(D421,'Automation (QBO)'!A:B,2,FALSE)),"0"))=0,"Suspense",(IFERROR((VLOOKUP(D421,'Automation (QBO)'!A:B,2,FALSE)),"Suspense")))</f>
        <v>GST/HST Payable</v>
      </c>
      <c r="I421" s="17">
        <f t="shared" si="26"/>
        <v>-404.76</v>
      </c>
      <c r="J421" s="12" t="str">
        <f t="shared" si="27"/>
        <v>GST/HST Payable</v>
      </c>
    </row>
    <row r="422" spans="1:10" ht="16">
      <c r="A422" s="13" t="s">
        <v>328</v>
      </c>
      <c r="B422" s="12" t="s">
        <v>78</v>
      </c>
      <c r="C422" s="12" t="s">
        <v>104</v>
      </c>
      <c r="D422" s="12" t="s">
        <v>661</v>
      </c>
      <c r="E422" s="12">
        <v>123.51</v>
      </c>
      <c r="F422" s="14" t="str">
        <f t="shared" si="24"/>
        <v>2025-01-27ExpenseProsol51335 Project Expense - Materials123.51</v>
      </c>
      <c r="G422" s="15">
        <f t="shared" si="25"/>
        <v>45684</v>
      </c>
      <c r="H422" s="16" t="str">
        <f>IF((IFERROR((VLOOKUP(D422,'Automation (QBO)'!A:B,2,FALSE)),"0"))=0,"Suspense",(IFERROR((VLOOKUP(D422,'Automation (QBO)'!A:B,2,FALSE)),"Suspense")))</f>
        <v>Project Expense - Materials</v>
      </c>
      <c r="I422" s="17">
        <f t="shared" si="26"/>
        <v>123.51</v>
      </c>
      <c r="J422" s="12" t="str">
        <f t="shared" si="27"/>
        <v>Project Expense - Materials</v>
      </c>
    </row>
    <row r="423" spans="1:10" ht="16">
      <c r="A423" s="13" t="s">
        <v>328</v>
      </c>
      <c r="B423" s="12" t="s">
        <v>78</v>
      </c>
      <c r="C423" s="12" t="s">
        <v>104</v>
      </c>
      <c r="D423" s="12" t="s">
        <v>199</v>
      </c>
      <c r="E423" s="12">
        <v>-5.77</v>
      </c>
      <c r="F423" s="14" t="str">
        <f t="shared" si="24"/>
        <v>2025-01-27ExpenseProsol21020 GST/HST Payable-5.77</v>
      </c>
      <c r="G423" s="15">
        <f t="shared" si="25"/>
        <v>45684</v>
      </c>
      <c r="H423" s="16" t="str">
        <f>IF((IFERROR((VLOOKUP(D423,'Automation (QBO)'!A:B,2,FALSE)),"0"))=0,"Suspense",(IFERROR((VLOOKUP(D423,'Automation (QBO)'!A:B,2,FALSE)),"Suspense")))</f>
        <v>GST/HST Payable</v>
      </c>
      <c r="I423" s="17">
        <f t="shared" si="26"/>
        <v>-5.77</v>
      </c>
      <c r="J423" s="12" t="str">
        <f t="shared" si="27"/>
        <v>GST/HST Payable</v>
      </c>
    </row>
    <row r="424" spans="1:10" ht="16">
      <c r="A424" s="13" t="s">
        <v>328</v>
      </c>
      <c r="B424" s="12" t="s">
        <v>106</v>
      </c>
      <c r="C424" s="12" t="s">
        <v>164</v>
      </c>
      <c r="D424" s="12" t="s">
        <v>201</v>
      </c>
      <c r="E424" s="12">
        <v>3947.77</v>
      </c>
      <c r="F424" s="14" t="str">
        <f t="shared" si="24"/>
        <v>2025-01-27PaymentBrowns Newport Village11005 Chequing (CIBC)3947.77</v>
      </c>
      <c r="G424" s="15">
        <f t="shared" si="25"/>
        <v>45684</v>
      </c>
      <c r="H424" s="16" t="str">
        <f>IF((IFERROR((VLOOKUP(D424,'Automation (QBO)'!A:B,2,FALSE)),"0"))=0,"Suspense",(IFERROR((VLOOKUP(D424,'Automation (QBO)'!A:B,2,FALSE)),"Suspense")))</f>
        <v>Chequing (CIBC)</v>
      </c>
      <c r="I424" s="17">
        <f t="shared" si="26"/>
        <v>3947.77</v>
      </c>
      <c r="J424" s="12" t="str">
        <f t="shared" si="27"/>
        <v>Chequing (CIBC)</v>
      </c>
    </row>
    <row r="425" spans="1:10" ht="16">
      <c r="A425" s="13" t="s">
        <v>328</v>
      </c>
      <c r="B425" s="12" t="s">
        <v>78</v>
      </c>
      <c r="C425" s="12" t="s">
        <v>134</v>
      </c>
      <c r="D425" s="12" t="s">
        <v>201</v>
      </c>
      <c r="E425" s="12">
        <v>-8500</v>
      </c>
      <c r="F425" s="14" t="str">
        <f t="shared" si="24"/>
        <v>2025-01-27ExpenseWestern Canada Coatings Ltd.11005 Chequing (CIBC)-8500</v>
      </c>
      <c r="G425" s="15">
        <f t="shared" si="25"/>
        <v>45684</v>
      </c>
      <c r="H425" s="16" t="str">
        <f>IF((IFERROR((VLOOKUP(D425,'Automation (QBO)'!A:B,2,FALSE)),"0"))=0,"Suspense",(IFERROR((VLOOKUP(D425,'Automation (QBO)'!A:B,2,FALSE)),"Suspense")))</f>
        <v>Chequing (CIBC)</v>
      </c>
      <c r="I425" s="17">
        <f t="shared" si="26"/>
        <v>-8500</v>
      </c>
      <c r="J425" s="12" t="str">
        <f t="shared" si="27"/>
        <v>Chequing (CIBC)</v>
      </c>
    </row>
    <row r="426" spans="1:10" ht="16">
      <c r="A426" s="13" t="s">
        <v>328</v>
      </c>
      <c r="B426" s="12" t="s">
        <v>78</v>
      </c>
      <c r="C426" s="12" t="s">
        <v>122</v>
      </c>
      <c r="D426" s="12" t="s">
        <v>201</v>
      </c>
      <c r="E426" s="12">
        <v>-1260</v>
      </c>
      <c r="F426" s="14" t="str">
        <f t="shared" si="24"/>
        <v>2025-01-27ExpenseCrestlynn Contracting11005 Chequing (CIBC)-1260</v>
      </c>
      <c r="G426" s="15">
        <f t="shared" si="25"/>
        <v>45684</v>
      </c>
      <c r="H426" s="16" t="str">
        <f>IF((IFERROR((VLOOKUP(D426,'Automation (QBO)'!A:B,2,FALSE)),"0"))=0,"Suspense",(IFERROR((VLOOKUP(D426,'Automation (QBO)'!A:B,2,FALSE)),"Suspense")))</f>
        <v>Chequing (CIBC)</v>
      </c>
      <c r="I426" s="17">
        <f t="shared" si="26"/>
        <v>-1260</v>
      </c>
      <c r="J426" s="12" t="str">
        <f t="shared" si="27"/>
        <v>Chequing (CIBC)</v>
      </c>
    </row>
    <row r="427" spans="1:10" ht="16">
      <c r="A427" s="13" t="s">
        <v>328</v>
      </c>
      <c r="B427" s="12" t="s">
        <v>78</v>
      </c>
      <c r="C427" s="12" t="s">
        <v>309</v>
      </c>
      <c r="D427" s="12" t="s">
        <v>506</v>
      </c>
      <c r="E427" s="12">
        <v>392</v>
      </c>
      <c r="F427" s="14" t="str">
        <f t="shared" si="24"/>
        <v>2025-01-27ExpenseLee Valley Tools Ltd.21010 Credit Card (CIBC Visa)392</v>
      </c>
      <c r="G427" s="15">
        <f t="shared" si="25"/>
        <v>45684</v>
      </c>
      <c r="H427" s="16" t="str">
        <f>IF((IFERROR((VLOOKUP(D427,'Automation (QBO)'!A:B,2,FALSE)),"0"))=0,"Suspense",(IFERROR((VLOOKUP(D427,'Automation (QBO)'!A:B,2,FALSE)),"Suspense")))</f>
        <v>Credit Card (CIBC Visa)</v>
      </c>
      <c r="I427" s="17">
        <f t="shared" si="26"/>
        <v>392</v>
      </c>
      <c r="J427" s="12" t="str">
        <f t="shared" si="27"/>
        <v>Credit Card (CIBC Visa)</v>
      </c>
    </row>
    <row r="428" spans="1:10" ht="16">
      <c r="A428" s="13" t="s">
        <v>328</v>
      </c>
      <c r="B428" s="12" t="s">
        <v>78</v>
      </c>
      <c r="C428" s="12" t="s">
        <v>104</v>
      </c>
      <c r="D428" s="12" t="s">
        <v>506</v>
      </c>
      <c r="E428" s="12">
        <v>129.28</v>
      </c>
      <c r="F428" s="14" t="str">
        <f t="shared" si="24"/>
        <v>2025-01-27ExpenseProsol21010 Credit Card (CIBC Visa)129.28</v>
      </c>
      <c r="G428" s="15">
        <f t="shared" si="25"/>
        <v>45684</v>
      </c>
      <c r="H428" s="16" t="str">
        <f>IF((IFERROR((VLOOKUP(D428,'Automation (QBO)'!A:B,2,FALSE)),"0"))=0,"Suspense",(IFERROR((VLOOKUP(D428,'Automation (QBO)'!A:B,2,FALSE)),"Suspense")))</f>
        <v>Credit Card (CIBC Visa)</v>
      </c>
      <c r="I428" s="17">
        <f t="shared" si="26"/>
        <v>129.28</v>
      </c>
      <c r="J428" s="12" t="str">
        <f t="shared" si="27"/>
        <v>Credit Card (CIBC Visa)</v>
      </c>
    </row>
    <row r="429" spans="1:10" ht="16">
      <c r="A429" s="13" t="s">
        <v>328</v>
      </c>
      <c r="B429" s="12" t="s">
        <v>78</v>
      </c>
      <c r="C429" s="12" t="s">
        <v>140</v>
      </c>
      <c r="D429" s="12" t="s">
        <v>506</v>
      </c>
      <c r="E429" s="12">
        <v>1511.95</v>
      </c>
      <c r="F429" s="14" t="str">
        <f t="shared" si="24"/>
        <v>2025-01-27ExpenseWindsor Plywood21010 Credit Card (CIBC Visa)1511.95</v>
      </c>
      <c r="G429" s="15">
        <f t="shared" si="25"/>
        <v>45684</v>
      </c>
      <c r="H429" s="16" t="str">
        <f>IF((IFERROR((VLOOKUP(D429,'Automation (QBO)'!A:B,2,FALSE)),"0"))=0,"Suspense",(IFERROR((VLOOKUP(D429,'Automation (QBO)'!A:B,2,FALSE)),"Suspense")))</f>
        <v>Credit Card (CIBC Visa)</v>
      </c>
      <c r="I429" s="17">
        <f t="shared" si="26"/>
        <v>1511.95</v>
      </c>
      <c r="J429" s="12" t="str">
        <f t="shared" si="27"/>
        <v>Credit Card (CIBC Visa)</v>
      </c>
    </row>
    <row r="430" spans="1:10" ht="16">
      <c r="A430" s="13" t="s">
        <v>328</v>
      </c>
      <c r="B430" s="12" t="s">
        <v>78</v>
      </c>
      <c r="C430" s="12" t="s">
        <v>132</v>
      </c>
      <c r="D430" s="12" t="s">
        <v>506</v>
      </c>
      <c r="E430" s="12">
        <v>17.12</v>
      </c>
      <c r="F430" s="14" t="str">
        <f t="shared" si="24"/>
        <v>2025-01-27ExpenseWindsor Plywood Coquitlam21010 Credit Card (CIBC Visa)17.12</v>
      </c>
      <c r="G430" s="15">
        <f t="shared" si="25"/>
        <v>45684</v>
      </c>
      <c r="H430" s="16" t="str">
        <f>IF((IFERROR((VLOOKUP(D430,'Automation (QBO)'!A:B,2,FALSE)),"0"))=0,"Suspense",(IFERROR((VLOOKUP(D430,'Automation (QBO)'!A:B,2,FALSE)),"Suspense")))</f>
        <v>Credit Card (CIBC Visa)</v>
      </c>
      <c r="I430" s="17">
        <f t="shared" si="26"/>
        <v>17.12</v>
      </c>
      <c r="J430" s="12" t="str">
        <f t="shared" si="27"/>
        <v>Credit Card (CIBC Visa)</v>
      </c>
    </row>
    <row r="431" spans="1:10" ht="16">
      <c r="A431" s="13" t="s">
        <v>328</v>
      </c>
      <c r="B431" s="12" t="s">
        <v>78</v>
      </c>
      <c r="C431" s="12" t="s">
        <v>297</v>
      </c>
      <c r="D431" s="12" t="s">
        <v>506</v>
      </c>
      <c r="E431" s="12">
        <v>325.62</v>
      </c>
      <c r="F431" s="14" t="str">
        <f t="shared" si="24"/>
        <v>2025-01-27ExpenseKMS Tools &amp; Equipment21010 Credit Card (CIBC Visa)325.62</v>
      </c>
      <c r="G431" s="15">
        <f t="shared" si="25"/>
        <v>45684</v>
      </c>
      <c r="H431" s="16" t="str">
        <f>IF((IFERROR((VLOOKUP(D431,'Automation (QBO)'!A:B,2,FALSE)),"0"))=0,"Suspense",(IFERROR((VLOOKUP(D431,'Automation (QBO)'!A:B,2,FALSE)),"Suspense")))</f>
        <v>Credit Card (CIBC Visa)</v>
      </c>
      <c r="I431" s="17">
        <f t="shared" si="26"/>
        <v>325.62</v>
      </c>
      <c r="J431" s="12" t="str">
        <f t="shared" si="27"/>
        <v>Credit Card (CIBC Visa)</v>
      </c>
    </row>
    <row r="432" spans="1:10" ht="16">
      <c r="A432" s="13" t="s">
        <v>328</v>
      </c>
      <c r="B432" s="12" t="s">
        <v>98</v>
      </c>
      <c r="C432" s="12" t="s">
        <v>104</v>
      </c>
      <c r="D432" s="12" t="s">
        <v>506</v>
      </c>
      <c r="E432" s="12">
        <v>-57.84</v>
      </c>
      <c r="F432" s="14" t="str">
        <f t="shared" si="24"/>
        <v>2025-01-27Credit Card CreditProsol21010 Credit Card (CIBC Visa)-57.84</v>
      </c>
      <c r="G432" s="15">
        <f t="shared" si="25"/>
        <v>45684</v>
      </c>
      <c r="H432" s="16" t="str">
        <f>IF((IFERROR((VLOOKUP(D432,'Automation (QBO)'!A:B,2,FALSE)),"0"))=0,"Suspense",(IFERROR((VLOOKUP(D432,'Automation (QBO)'!A:B,2,FALSE)),"Suspense")))</f>
        <v>Credit Card (CIBC Visa)</v>
      </c>
      <c r="I432" s="17">
        <f t="shared" si="26"/>
        <v>-57.84</v>
      </c>
      <c r="J432" s="12" t="str">
        <f t="shared" si="27"/>
        <v>Credit Card (CIBC Visa)</v>
      </c>
    </row>
    <row r="433" spans="1:10" ht="16">
      <c r="A433" s="13" t="s">
        <v>328</v>
      </c>
      <c r="B433" s="12" t="s">
        <v>78</v>
      </c>
      <c r="C433" s="12" t="s">
        <v>104</v>
      </c>
      <c r="D433" s="12" t="s">
        <v>506</v>
      </c>
      <c r="E433" s="12">
        <v>48.36</v>
      </c>
      <c r="F433" s="14" t="str">
        <f t="shared" si="24"/>
        <v>2025-01-27ExpenseProsol21010 Credit Card (CIBC Visa)48.36</v>
      </c>
      <c r="G433" s="15">
        <f t="shared" si="25"/>
        <v>45684</v>
      </c>
      <c r="H433" s="16" t="str">
        <f>IF((IFERROR((VLOOKUP(D433,'Automation (QBO)'!A:B,2,FALSE)),"0"))=0,"Suspense",(IFERROR((VLOOKUP(D433,'Automation (QBO)'!A:B,2,FALSE)),"Suspense")))</f>
        <v>Credit Card (CIBC Visa)</v>
      </c>
      <c r="I433" s="17">
        <f t="shared" si="26"/>
        <v>48.36</v>
      </c>
      <c r="J433" s="12" t="str">
        <f t="shared" si="27"/>
        <v>Credit Card (CIBC Visa)</v>
      </c>
    </row>
    <row r="434" spans="1:10" ht="16">
      <c r="A434" s="13" t="s">
        <v>357</v>
      </c>
      <c r="B434" s="12" t="s">
        <v>78</v>
      </c>
      <c r="C434" s="12" t="s">
        <v>88</v>
      </c>
      <c r="D434" s="12" t="s">
        <v>688</v>
      </c>
      <c r="E434" s="12">
        <v>455.61</v>
      </c>
      <c r="F434" s="14" t="str">
        <f t="shared" si="24"/>
        <v>2025-01-28ExpenseBell Canada52206 Telephone455.61</v>
      </c>
      <c r="G434" s="15">
        <f t="shared" si="25"/>
        <v>45685</v>
      </c>
      <c r="H434" s="16" t="str">
        <f>IF((IFERROR((VLOOKUP(D434,'Automation (QBO)'!A:B,2,FALSE)),"0"))=0,"Suspense",(IFERROR((VLOOKUP(D434,'Automation (QBO)'!A:B,2,FALSE)),"Suspense")))</f>
        <v>Communications</v>
      </c>
      <c r="I434" s="17">
        <f t="shared" si="26"/>
        <v>455.61</v>
      </c>
      <c r="J434" s="12" t="str">
        <f t="shared" si="27"/>
        <v>Communications</v>
      </c>
    </row>
    <row r="435" spans="1:10" ht="16">
      <c r="A435" s="13" t="s">
        <v>357</v>
      </c>
      <c r="B435" s="12" t="s">
        <v>78</v>
      </c>
      <c r="C435" s="12" t="s">
        <v>88</v>
      </c>
      <c r="D435" s="12" t="s">
        <v>199</v>
      </c>
      <c r="E435" s="12">
        <v>-22.78</v>
      </c>
      <c r="F435" s="14" t="str">
        <f t="shared" si="24"/>
        <v>2025-01-28ExpenseBell Canada21020 GST/HST Payable-22.78</v>
      </c>
      <c r="G435" s="15">
        <f t="shared" si="25"/>
        <v>45685</v>
      </c>
      <c r="H435" s="16" t="str">
        <f>IF((IFERROR((VLOOKUP(D435,'Automation (QBO)'!A:B,2,FALSE)),"0"))=0,"Suspense",(IFERROR((VLOOKUP(D435,'Automation (QBO)'!A:B,2,FALSE)),"Suspense")))</f>
        <v>GST/HST Payable</v>
      </c>
      <c r="I435" s="17">
        <f t="shared" si="26"/>
        <v>-22.78</v>
      </c>
      <c r="J435" s="12" t="str">
        <f t="shared" si="27"/>
        <v>GST/HST Payable</v>
      </c>
    </row>
    <row r="436" spans="1:10" ht="16">
      <c r="A436" s="13" t="s">
        <v>357</v>
      </c>
      <c r="B436" s="12" t="s">
        <v>78</v>
      </c>
      <c r="C436" s="12" t="s">
        <v>103</v>
      </c>
      <c r="D436" s="12" t="s">
        <v>661</v>
      </c>
      <c r="E436" s="12">
        <v>11.76</v>
      </c>
      <c r="F436" s="14" t="str">
        <f t="shared" si="24"/>
        <v>2025-01-28ExpenseRona51335 Project Expense - Materials11.76</v>
      </c>
      <c r="G436" s="15">
        <f t="shared" si="25"/>
        <v>45685</v>
      </c>
      <c r="H436" s="16" t="str">
        <f>IF((IFERROR((VLOOKUP(D436,'Automation (QBO)'!A:B,2,FALSE)),"0"))=0,"Suspense",(IFERROR((VLOOKUP(D436,'Automation (QBO)'!A:B,2,FALSE)),"Suspense")))</f>
        <v>Project Expense - Materials</v>
      </c>
      <c r="I436" s="17">
        <f t="shared" si="26"/>
        <v>11.76</v>
      </c>
      <c r="J436" s="12" t="str">
        <f t="shared" si="27"/>
        <v>Project Expense - Materials</v>
      </c>
    </row>
    <row r="437" spans="1:10" ht="16">
      <c r="A437" s="13" t="s">
        <v>357</v>
      </c>
      <c r="B437" s="12" t="s">
        <v>78</v>
      </c>
      <c r="C437" s="12" t="s">
        <v>103</v>
      </c>
      <c r="D437" s="12" t="s">
        <v>199</v>
      </c>
      <c r="E437" s="12">
        <v>-0.55000000000000004</v>
      </c>
      <c r="F437" s="14" t="str">
        <f t="shared" si="24"/>
        <v>2025-01-28ExpenseRona21020 GST/HST Payable-0.55</v>
      </c>
      <c r="G437" s="15">
        <f t="shared" si="25"/>
        <v>45685</v>
      </c>
      <c r="H437" s="16" t="str">
        <f>IF((IFERROR((VLOOKUP(D437,'Automation (QBO)'!A:B,2,FALSE)),"0"))=0,"Suspense",(IFERROR((VLOOKUP(D437,'Automation (QBO)'!A:B,2,FALSE)),"Suspense")))</f>
        <v>GST/HST Payable</v>
      </c>
      <c r="I437" s="17">
        <f t="shared" si="26"/>
        <v>-0.55000000000000004</v>
      </c>
      <c r="J437" s="12" t="str">
        <f t="shared" si="27"/>
        <v>GST/HST Payable</v>
      </c>
    </row>
    <row r="438" spans="1:10" ht="16">
      <c r="A438" s="13" t="s">
        <v>357</v>
      </c>
      <c r="B438" s="12" t="s">
        <v>78</v>
      </c>
      <c r="C438" s="12" t="s">
        <v>115</v>
      </c>
      <c r="D438" s="12" t="s">
        <v>655</v>
      </c>
      <c r="E438" s="12">
        <v>8526.5</v>
      </c>
      <c r="F438" s="14" t="str">
        <f t="shared" si="24"/>
        <v>2025-01-28ExpenseBrenmack Electric Ltd51320 Project Expense - Subcontractors8526.5</v>
      </c>
      <c r="G438" s="15">
        <f t="shared" si="25"/>
        <v>45685</v>
      </c>
      <c r="H438" s="16" t="str">
        <f>IF((IFERROR((VLOOKUP(D438,'Automation (QBO)'!A:B,2,FALSE)),"0"))=0,"Suspense",(IFERROR((VLOOKUP(D438,'Automation (QBO)'!A:B,2,FALSE)),"Suspense")))</f>
        <v>Project Expense - Subcontractors</v>
      </c>
      <c r="I438" s="17">
        <f t="shared" si="26"/>
        <v>8526.5</v>
      </c>
      <c r="J438" s="12" t="str">
        <f t="shared" si="27"/>
        <v>Project Expense - Subcontractors</v>
      </c>
    </row>
    <row r="439" spans="1:10" ht="16">
      <c r="A439" s="13" t="s">
        <v>357</v>
      </c>
      <c r="B439" s="12" t="s">
        <v>78</v>
      </c>
      <c r="C439" s="12" t="s">
        <v>115</v>
      </c>
      <c r="D439" s="12" t="s">
        <v>199</v>
      </c>
      <c r="E439" s="12">
        <v>-426.33</v>
      </c>
      <c r="F439" s="14" t="str">
        <f t="shared" si="24"/>
        <v>2025-01-28ExpenseBrenmack Electric Ltd21020 GST/HST Payable-426.33</v>
      </c>
      <c r="G439" s="15">
        <f t="shared" si="25"/>
        <v>45685</v>
      </c>
      <c r="H439" s="16" t="str">
        <f>IF((IFERROR((VLOOKUP(D439,'Automation (QBO)'!A:B,2,FALSE)),"0"))=0,"Suspense",(IFERROR((VLOOKUP(D439,'Automation (QBO)'!A:B,2,FALSE)),"Suspense")))</f>
        <v>GST/HST Payable</v>
      </c>
      <c r="I439" s="17">
        <f t="shared" si="26"/>
        <v>-426.33</v>
      </c>
      <c r="J439" s="12" t="str">
        <f t="shared" si="27"/>
        <v>GST/HST Payable</v>
      </c>
    </row>
    <row r="440" spans="1:10" ht="16">
      <c r="A440" s="13" t="s">
        <v>357</v>
      </c>
      <c r="B440" s="12" t="s">
        <v>78</v>
      </c>
      <c r="C440" s="12" t="s">
        <v>115</v>
      </c>
      <c r="D440" s="12" t="s">
        <v>655</v>
      </c>
      <c r="E440" s="12">
        <v>19642.5</v>
      </c>
      <c r="F440" s="14" t="str">
        <f t="shared" si="24"/>
        <v>2025-01-28ExpenseBrenmack Electric Ltd51320 Project Expense - Subcontractors19642.5</v>
      </c>
      <c r="G440" s="15">
        <f t="shared" si="25"/>
        <v>45685</v>
      </c>
      <c r="H440" s="16" t="str">
        <f>IF((IFERROR((VLOOKUP(D440,'Automation (QBO)'!A:B,2,FALSE)),"0"))=0,"Suspense",(IFERROR((VLOOKUP(D440,'Automation (QBO)'!A:B,2,FALSE)),"Suspense")))</f>
        <v>Project Expense - Subcontractors</v>
      </c>
      <c r="I440" s="17">
        <f t="shared" si="26"/>
        <v>19642.5</v>
      </c>
      <c r="J440" s="12" t="str">
        <f t="shared" si="27"/>
        <v>Project Expense - Subcontractors</v>
      </c>
    </row>
    <row r="441" spans="1:10" ht="16">
      <c r="A441" s="13" t="s">
        <v>357</v>
      </c>
      <c r="B441" s="12" t="s">
        <v>78</v>
      </c>
      <c r="C441" s="12" t="s">
        <v>115</v>
      </c>
      <c r="D441" s="12" t="s">
        <v>199</v>
      </c>
      <c r="E441" s="12">
        <v>-982.13</v>
      </c>
      <c r="F441" s="14" t="str">
        <f t="shared" si="24"/>
        <v>2025-01-28ExpenseBrenmack Electric Ltd21020 GST/HST Payable-982.13</v>
      </c>
      <c r="G441" s="15">
        <f t="shared" si="25"/>
        <v>45685</v>
      </c>
      <c r="H441" s="16" t="str">
        <f>IF((IFERROR((VLOOKUP(D441,'Automation (QBO)'!A:B,2,FALSE)),"0"))=0,"Suspense",(IFERROR((VLOOKUP(D441,'Automation (QBO)'!A:B,2,FALSE)),"Suspense")))</f>
        <v>GST/HST Payable</v>
      </c>
      <c r="I441" s="17">
        <f t="shared" si="26"/>
        <v>-982.13</v>
      </c>
      <c r="J441" s="12" t="str">
        <f t="shared" si="27"/>
        <v>GST/HST Payable</v>
      </c>
    </row>
    <row r="442" spans="1:10" ht="16">
      <c r="A442" s="13" t="s">
        <v>357</v>
      </c>
      <c r="B442" s="12" t="s">
        <v>78</v>
      </c>
      <c r="C442" s="12" t="s">
        <v>306</v>
      </c>
      <c r="D442" s="12" t="s">
        <v>661</v>
      </c>
      <c r="E442" s="12">
        <v>448.73</v>
      </c>
      <c r="F442" s="14" t="str">
        <f t="shared" si="24"/>
        <v>2025-01-28ExpenseUline51335 Project Expense - Materials448.73</v>
      </c>
      <c r="G442" s="15">
        <f t="shared" si="25"/>
        <v>45685</v>
      </c>
      <c r="H442" s="16" t="str">
        <f>IF((IFERROR((VLOOKUP(D442,'Automation (QBO)'!A:B,2,FALSE)),"0"))=0,"Suspense",(IFERROR((VLOOKUP(D442,'Automation (QBO)'!A:B,2,FALSE)),"Suspense")))</f>
        <v>Project Expense - Materials</v>
      </c>
      <c r="I442" s="17">
        <f t="shared" si="26"/>
        <v>448.73</v>
      </c>
      <c r="J442" s="12" t="str">
        <f t="shared" si="27"/>
        <v>Project Expense - Materials</v>
      </c>
    </row>
    <row r="443" spans="1:10" ht="16">
      <c r="A443" s="13" t="s">
        <v>357</v>
      </c>
      <c r="B443" s="12" t="s">
        <v>78</v>
      </c>
      <c r="C443" s="12" t="s">
        <v>306</v>
      </c>
      <c r="D443" s="12" t="s">
        <v>199</v>
      </c>
      <c r="E443" s="12">
        <v>-22.44</v>
      </c>
      <c r="F443" s="14" t="str">
        <f t="shared" si="24"/>
        <v>2025-01-28ExpenseUline21020 GST/HST Payable-22.44</v>
      </c>
      <c r="G443" s="15">
        <f t="shared" si="25"/>
        <v>45685</v>
      </c>
      <c r="H443" s="16" t="str">
        <f>IF((IFERROR((VLOOKUP(D443,'Automation (QBO)'!A:B,2,FALSE)),"0"))=0,"Suspense",(IFERROR((VLOOKUP(D443,'Automation (QBO)'!A:B,2,FALSE)),"Suspense")))</f>
        <v>GST/HST Payable</v>
      </c>
      <c r="I443" s="17">
        <f t="shared" si="26"/>
        <v>-22.44</v>
      </c>
      <c r="J443" s="12" t="str">
        <f t="shared" si="27"/>
        <v>GST/HST Payable</v>
      </c>
    </row>
    <row r="444" spans="1:10" ht="16">
      <c r="A444" s="13" t="s">
        <v>357</v>
      </c>
      <c r="B444" s="12" t="s">
        <v>78</v>
      </c>
      <c r="C444" s="12" t="s">
        <v>94</v>
      </c>
      <c r="D444" s="12" t="s">
        <v>661</v>
      </c>
      <c r="E444" s="12">
        <v>100.15</v>
      </c>
      <c r="F444" s="14" t="str">
        <f t="shared" si="24"/>
        <v>2025-01-28ExpenseDicks Lumber51335 Project Expense - Materials100.15</v>
      </c>
      <c r="G444" s="15">
        <f t="shared" si="25"/>
        <v>45685</v>
      </c>
      <c r="H444" s="16" t="str">
        <f>IF((IFERROR((VLOOKUP(D444,'Automation (QBO)'!A:B,2,FALSE)),"0"))=0,"Suspense",(IFERROR((VLOOKUP(D444,'Automation (QBO)'!A:B,2,FALSE)),"Suspense")))</f>
        <v>Project Expense - Materials</v>
      </c>
      <c r="I444" s="17">
        <f t="shared" si="26"/>
        <v>100.15</v>
      </c>
      <c r="J444" s="12" t="str">
        <f t="shared" si="27"/>
        <v>Project Expense - Materials</v>
      </c>
    </row>
    <row r="445" spans="1:10" ht="16">
      <c r="A445" s="13" t="s">
        <v>357</v>
      </c>
      <c r="B445" s="12" t="s">
        <v>78</v>
      </c>
      <c r="C445" s="12" t="s">
        <v>94</v>
      </c>
      <c r="D445" s="12" t="s">
        <v>199</v>
      </c>
      <c r="E445" s="12">
        <v>-4.83</v>
      </c>
      <c r="F445" s="14" t="str">
        <f t="shared" si="24"/>
        <v>2025-01-28ExpenseDicks Lumber21020 GST/HST Payable-4.83</v>
      </c>
      <c r="G445" s="15">
        <f t="shared" si="25"/>
        <v>45685</v>
      </c>
      <c r="H445" s="16" t="str">
        <f>IF((IFERROR((VLOOKUP(D445,'Automation (QBO)'!A:B,2,FALSE)),"0"))=0,"Suspense",(IFERROR((VLOOKUP(D445,'Automation (QBO)'!A:B,2,FALSE)),"Suspense")))</f>
        <v>GST/HST Payable</v>
      </c>
      <c r="I445" s="17">
        <f t="shared" si="26"/>
        <v>-4.83</v>
      </c>
      <c r="J445" s="12" t="str">
        <f t="shared" si="27"/>
        <v>GST/HST Payable</v>
      </c>
    </row>
    <row r="446" spans="1:10" ht="16">
      <c r="A446" s="13" t="s">
        <v>357</v>
      </c>
      <c r="B446" s="12" t="s">
        <v>105</v>
      </c>
      <c r="D446" s="12" t="s">
        <v>220</v>
      </c>
      <c r="E446" s="12">
        <v>19541.830000000002</v>
      </c>
      <c r="F446" s="14" t="str">
        <f t="shared" si="24"/>
        <v>2025-01-28Journal Entry52505 Payroll - Hourly19541.83</v>
      </c>
      <c r="G446" s="15">
        <f t="shared" si="25"/>
        <v>45685</v>
      </c>
      <c r="H446" s="16" t="str">
        <f>IF((IFERROR((VLOOKUP(D446,'Automation (QBO)'!A:B,2,FALSE)),"0"))=0,"Suspense",(IFERROR((VLOOKUP(D446,'Automation (QBO)'!A:B,2,FALSE)),"Suspense")))</f>
        <v>Payroll - Hourly</v>
      </c>
      <c r="I446" s="17">
        <f t="shared" si="26"/>
        <v>19541.830000000002</v>
      </c>
      <c r="J446" s="12" t="str">
        <f t="shared" si="27"/>
        <v>Payroll - Hourly</v>
      </c>
    </row>
    <row r="447" spans="1:10" ht="16">
      <c r="A447" s="13" t="s">
        <v>357</v>
      </c>
      <c r="B447" s="12" t="s">
        <v>105</v>
      </c>
      <c r="D447" s="12" t="s">
        <v>349</v>
      </c>
      <c r="E447" s="12">
        <v>640.63</v>
      </c>
      <c r="F447" s="14" t="str">
        <f t="shared" si="24"/>
        <v>2025-01-28Journal Entry52545 Payroll - Employee Benefits (Paid)640.63</v>
      </c>
      <c r="G447" s="15">
        <f t="shared" si="25"/>
        <v>45685</v>
      </c>
      <c r="H447" s="16" t="str">
        <f>IF((IFERROR((VLOOKUP(D447,'Automation (QBO)'!A:B,2,FALSE)),"0"))=0,"Suspense",(IFERROR((VLOOKUP(D447,'Automation (QBO)'!A:B,2,FALSE)),"Suspense")))</f>
        <v>Payroll - Employee Benefits (Paid)</v>
      </c>
      <c r="I447" s="17">
        <f t="shared" si="26"/>
        <v>640.63</v>
      </c>
      <c r="J447" s="12" t="str">
        <f t="shared" si="27"/>
        <v>Payroll - Employee Benefits (Paid)</v>
      </c>
    </row>
    <row r="448" spans="1:10" ht="16">
      <c r="A448" s="13" t="s">
        <v>357</v>
      </c>
      <c r="B448" s="12" t="s">
        <v>105</v>
      </c>
      <c r="D448" s="12" t="s">
        <v>658</v>
      </c>
      <c r="E448" s="12">
        <v>482.68</v>
      </c>
      <c r="F448" s="14" t="str">
        <f t="shared" si="24"/>
        <v>2025-01-28Journal Entry52535 Payroll - WCB482.68</v>
      </c>
      <c r="G448" s="15">
        <f t="shared" si="25"/>
        <v>45685</v>
      </c>
      <c r="H448" s="16" t="str">
        <f>IF((IFERROR((VLOOKUP(D448,'Automation (QBO)'!A:B,2,FALSE)),"0"))=0,"Suspense",(IFERROR((VLOOKUP(D448,'Automation (QBO)'!A:B,2,FALSE)),"Suspense")))</f>
        <v>Payroll - WCB</v>
      </c>
      <c r="I448" s="17">
        <f t="shared" si="26"/>
        <v>482.68</v>
      </c>
      <c r="J448" s="12" t="str">
        <f t="shared" si="27"/>
        <v>Payroll - WCB</v>
      </c>
    </row>
    <row r="449" spans="1:10" ht="16">
      <c r="A449" s="13" t="s">
        <v>357</v>
      </c>
      <c r="B449" s="12" t="s">
        <v>105</v>
      </c>
      <c r="D449" s="12" t="s">
        <v>221</v>
      </c>
      <c r="E449" s="12">
        <v>1131.4100000000001</v>
      </c>
      <c r="F449" s="14" t="str">
        <f t="shared" si="24"/>
        <v>2025-01-28Journal Entry52525 Payroll - CPP1131.41</v>
      </c>
      <c r="G449" s="15">
        <f t="shared" si="25"/>
        <v>45685</v>
      </c>
      <c r="H449" s="16" t="str">
        <f>IF((IFERROR((VLOOKUP(D449,'Automation (QBO)'!A:B,2,FALSE)),"0"))=0,"Suspense",(IFERROR((VLOOKUP(D449,'Automation (QBO)'!A:B,2,FALSE)),"Suspense")))</f>
        <v>Payroll - CPP + EI</v>
      </c>
      <c r="I449" s="17">
        <f t="shared" si="26"/>
        <v>1131.4100000000001</v>
      </c>
      <c r="J449" s="12" t="str">
        <f t="shared" si="27"/>
        <v>Payroll - CPP + EI</v>
      </c>
    </row>
    <row r="450" spans="1:10" ht="16">
      <c r="A450" s="13" t="s">
        <v>357</v>
      </c>
      <c r="B450" s="12" t="s">
        <v>105</v>
      </c>
      <c r="D450" s="12" t="s">
        <v>222</v>
      </c>
      <c r="E450" s="12">
        <v>448.67</v>
      </c>
      <c r="F450" s="14" t="str">
        <f t="shared" ref="F450:F513" si="28">A450&amp;B450&amp;C450&amp;D450&amp;E450</f>
        <v>2025-01-28Journal Entry52520 Payroll - EI448.67</v>
      </c>
      <c r="G450" s="15">
        <f t="shared" ref="G450:G513" si="29">IFERROR((DATEVALUE(A450)),A450)</f>
        <v>45685</v>
      </c>
      <c r="H450" s="16" t="str">
        <f>IF((IFERROR((VLOOKUP(D450,'Automation (QBO)'!A:B,2,FALSE)),"0"))=0,"Suspense",(IFERROR((VLOOKUP(D450,'Automation (QBO)'!A:B,2,FALSE)),"Suspense")))</f>
        <v>Payroll - CPP + EI</v>
      </c>
      <c r="I450" s="17">
        <f t="shared" ref="I450:I513" si="30">E450</f>
        <v>448.67</v>
      </c>
      <c r="J450" s="12" t="str">
        <f t="shared" ref="J450:J513" si="31">H450</f>
        <v>Payroll - CPP + EI</v>
      </c>
    </row>
    <row r="451" spans="1:10" ht="16">
      <c r="A451" s="13" t="s">
        <v>357</v>
      </c>
      <c r="B451" s="12" t="s">
        <v>105</v>
      </c>
      <c r="D451" s="12" t="s">
        <v>206</v>
      </c>
      <c r="E451" s="12">
        <v>340.01</v>
      </c>
      <c r="F451" s="14" t="str">
        <f t="shared" si="28"/>
        <v>2025-01-28Journal Entry52115 Bank Fees340.01</v>
      </c>
      <c r="G451" s="15">
        <f t="shared" si="29"/>
        <v>45685</v>
      </c>
      <c r="H451" s="16" t="str">
        <f>IF((IFERROR((VLOOKUP(D451,'Automation (QBO)'!A:B,2,FALSE)),"0"))=0,"Suspense",(IFERROR((VLOOKUP(D451,'Automation (QBO)'!A:B,2,FALSE)),"Suspense")))</f>
        <v>Bank Fees</v>
      </c>
      <c r="I451" s="17">
        <f t="shared" si="30"/>
        <v>340.01</v>
      </c>
      <c r="J451" s="12" t="str">
        <f t="shared" si="31"/>
        <v>Bank Fees</v>
      </c>
    </row>
    <row r="452" spans="1:10" ht="16">
      <c r="A452" s="13" t="s">
        <v>357</v>
      </c>
      <c r="B452" s="12" t="s">
        <v>105</v>
      </c>
      <c r="D452" s="12" t="s">
        <v>223</v>
      </c>
      <c r="E452" s="12">
        <v>-17</v>
      </c>
      <c r="F452" s="14" t="str">
        <f t="shared" si="28"/>
        <v>2025-01-28Journal Entry21031 GST/HST Suspense-17</v>
      </c>
      <c r="G452" s="15">
        <f t="shared" si="29"/>
        <v>45685</v>
      </c>
      <c r="H452" s="16" t="str">
        <f>IF((IFERROR((VLOOKUP(D452,'Automation (QBO)'!A:B,2,FALSE)),"0"))=0,"Suspense",(IFERROR((VLOOKUP(D452,'Automation (QBO)'!A:B,2,FALSE)),"Suspense")))</f>
        <v>GST/HST Suspense</v>
      </c>
      <c r="I452" s="17">
        <f t="shared" si="30"/>
        <v>-17</v>
      </c>
      <c r="J452" s="12" t="str">
        <f t="shared" si="31"/>
        <v>GST/HST Suspense</v>
      </c>
    </row>
    <row r="453" spans="1:10" ht="16">
      <c r="A453" s="13" t="s">
        <v>357</v>
      </c>
      <c r="B453" s="12" t="s">
        <v>105</v>
      </c>
      <c r="D453" s="12" t="s">
        <v>659</v>
      </c>
      <c r="E453" s="12">
        <v>1042.44</v>
      </c>
      <c r="F453" s="14" t="str">
        <f t="shared" si="28"/>
        <v>2025-01-28Journal Entry21001 Payroll - Employee Benefits (Collected)1042.44</v>
      </c>
      <c r="G453" s="15">
        <f t="shared" si="29"/>
        <v>45685</v>
      </c>
      <c r="H453" s="16" t="str">
        <f>IF((IFERROR((VLOOKUP(D453,'Automation (QBO)'!A:B,2,FALSE)),"0"))=0,"Suspense",(IFERROR((VLOOKUP(D453,'Automation (QBO)'!A:B,2,FALSE)),"Suspense")))</f>
        <v>Payroll - Employee Benefits (Collected)</v>
      </c>
      <c r="I453" s="17">
        <f t="shared" si="30"/>
        <v>1042.44</v>
      </c>
      <c r="J453" s="12" t="str">
        <f t="shared" si="31"/>
        <v>Payroll - Employee Benefits (Collected)</v>
      </c>
    </row>
    <row r="454" spans="1:10" ht="16">
      <c r="A454" s="13" t="s">
        <v>357</v>
      </c>
      <c r="B454" s="12" t="s">
        <v>78</v>
      </c>
      <c r="C454" s="12" t="s">
        <v>92</v>
      </c>
      <c r="D454" s="12" t="s">
        <v>681</v>
      </c>
      <c r="E454" s="12">
        <v>-468.81</v>
      </c>
      <c r="F454" s="14" t="str">
        <f t="shared" si="28"/>
        <v>2025-01-28ExpenseBDC22010 Bank Loan - BDC (002)-468.81</v>
      </c>
      <c r="G454" s="15">
        <f t="shared" si="29"/>
        <v>45685</v>
      </c>
      <c r="H454" s="16" t="str">
        <f>IF((IFERROR((VLOOKUP(D454,'Automation (QBO)'!A:B,2,FALSE)),"0"))=0,"Suspense",(IFERROR((VLOOKUP(D454,'Automation (QBO)'!A:B,2,FALSE)),"Suspense")))</f>
        <v>Bank Loan 2 (BDC)</v>
      </c>
      <c r="I454" s="17">
        <f t="shared" si="30"/>
        <v>-468.81</v>
      </c>
      <c r="J454" s="12" t="str">
        <f t="shared" si="31"/>
        <v>Bank Loan 2 (BDC)</v>
      </c>
    </row>
    <row r="455" spans="1:10" ht="16">
      <c r="A455" s="13" t="s">
        <v>357</v>
      </c>
      <c r="B455" s="12" t="s">
        <v>78</v>
      </c>
      <c r="C455" s="12" t="s">
        <v>92</v>
      </c>
      <c r="D455" s="12" t="s">
        <v>199</v>
      </c>
      <c r="E455" s="12">
        <v>0</v>
      </c>
      <c r="F455" s="14" t="str">
        <f t="shared" si="28"/>
        <v>2025-01-28ExpenseBDC21020 GST/HST Payable0</v>
      </c>
      <c r="G455" s="15">
        <f t="shared" si="29"/>
        <v>45685</v>
      </c>
      <c r="H455" s="16" t="str">
        <f>IF((IFERROR((VLOOKUP(D455,'Automation (QBO)'!A:B,2,FALSE)),"0"))=0,"Suspense",(IFERROR((VLOOKUP(D455,'Automation (QBO)'!A:B,2,FALSE)),"Suspense")))</f>
        <v>GST/HST Payable</v>
      </c>
      <c r="I455" s="17">
        <f t="shared" si="30"/>
        <v>0</v>
      </c>
      <c r="J455" s="12" t="str">
        <f t="shared" si="31"/>
        <v>GST/HST Payable</v>
      </c>
    </row>
    <row r="456" spans="1:10" ht="16">
      <c r="A456" s="13" t="s">
        <v>357</v>
      </c>
      <c r="B456" s="12" t="s">
        <v>78</v>
      </c>
      <c r="C456" s="12" t="s">
        <v>92</v>
      </c>
      <c r="D456" s="12" t="s">
        <v>201</v>
      </c>
      <c r="E456" s="12">
        <v>-468.81</v>
      </c>
      <c r="F456" s="14" t="str">
        <f t="shared" si="28"/>
        <v>2025-01-28ExpenseBDC11005 Chequing (CIBC)-468.81</v>
      </c>
      <c r="G456" s="15">
        <f t="shared" si="29"/>
        <v>45685</v>
      </c>
      <c r="H456" s="16" t="str">
        <f>IF((IFERROR((VLOOKUP(D456,'Automation (QBO)'!A:B,2,FALSE)),"0"))=0,"Suspense",(IFERROR((VLOOKUP(D456,'Automation (QBO)'!A:B,2,FALSE)),"Suspense")))</f>
        <v>Chequing (CIBC)</v>
      </c>
      <c r="I456" s="17">
        <f t="shared" si="30"/>
        <v>-468.81</v>
      </c>
      <c r="J456" s="12" t="str">
        <f t="shared" si="31"/>
        <v>Chequing (CIBC)</v>
      </c>
    </row>
    <row r="457" spans="1:10" ht="16">
      <c r="A457" s="13" t="s">
        <v>357</v>
      </c>
      <c r="B457" s="12" t="s">
        <v>78</v>
      </c>
      <c r="C457" s="12" t="s">
        <v>81</v>
      </c>
      <c r="D457" s="12" t="s">
        <v>661</v>
      </c>
      <c r="E457" s="12">
        <v>20.46</v>
      </c>
      <c r="F457" s="14" t="str">
        <f t="shared" si="28"/>
        <v>2025-01-28ExpenseHome Depot51335 Project Expense - Materials20.46</v>
      </c>
      <c r="G457" s="15">
        <f t="shared" si="29"/>
        <v>45685</v>
      </c>
      <c r="H457" s="16" t="str">
        <f>IF((IFERROR((VLOOKUP(D457,'Automation (QBO)'!A:B,2,FALSE)),"0"))=0,"Suspense",(IFERROR((VLOOKUP(D457,'Automation (QBO)'!A:B,2,FALSE)),"Suspense")))</f>
        <v>Project Expense - Materials</v>
      </c>
      <c r="I457" s="17">
        <f t="shared" si="30"/>
        <v>20.46</v>
      </c>
      <c r="J457" s="12" t="str">
        <f t="shared" si="31"/>
        <v>Project Expense - Materials</v>
      </c>
    </row>
    <row r="458" spans="1:10" ht="16">
      <c r="A458" s="13" t="s">
        <v>357</v>
      </c>
      <c r="B458" s="12" t="s">
        <v>78</v>
      </c>
      <c r="C458" s="12" t="s">
        <v>81</v>
      </c>
      <c r="D458" s="12" t="s">
        <v>199</v>
      </c>
      <c r="E458" s="12">
        <v>-0.96</v>
      </c>
      <c r="F458" s="14" t="str">
        <f t="shared" si="28"/>
        <v>2025-01-28ExpenseHome Depot21020 GST/HST Payable-0.96</v>
      </c>
      <c r="G458" s="15">
        <f t="shared" si="29"/>
        <v>45685</v>
      </c>
      <c r="H458" s="16" t="str">
        <f>IF((IFERROR((VLOOKUP(D458,'Automation (QBO)'!A:B,2,FALSE)),"0"))=0,"Suspense",(IFERROR((VLOOKUP(D458,'Automation (QBO)'!A:B,2,FALSE)),"Suspense")))</f>
        <v>GST/HST Payable</v>
      </c>
      <c r="I458" s="17">
        <f t="shared" si="30"/>
        <v>-0.96</v>
      </c>
      <c r="J458" s="12" t="str">
        <f t="shared" si="31"/>
        <v>GST/HST Payable</v>
      </c>
    </row>
    <row r="459" spans="1:10" ht="16">
      <c r="A459" s="13" t="s">
        <v>357</v>
      </c>
      <c r="B459" s="12" t="s">
        <v>78</v>
      </c>
      <c r="C459" s="12" t="s">
        <v>141</v>
      </c>
      <c r="D459" s="12" t="s">
        <v>210</v>
      </c>
      <c r="E459" s="12">
        <v>8</v>
      </c>
      <c r="F459" s="14" t="str">
        <f t="shared" si="28"/>
        <v>2025-01-28ExpenseDSPC Parking Vancouver52205 Travel &amp; Parking8</v>
      </c>
      <c r="G459" s="15">
        <f t="shared" si="29"/>
        <v>45685</v>
      </c>
      <c r="H459" s="16" t="str">
        <f>IF((IFERROR((VLOOKUP(D459,'Automation (QBO)'!A:B,2,FALSE)),"0"))=0,"Suspense",(IFERROR((VLOOKUP(D459,'Automation (QBO)'!A:B,2,FALSE)),"Suspense")))</f>
        <v>Travel &amp; Parking</v>
      </c>
      <c r="I459" s="17">
        <f t="shared" si="30"/>
        <v>8</v>
      </c>
      <c r="J459" s="12" t="str">
        <f t="shared" si="31"/>
        <v>Travel &amp; Parking</v>
      </c>
    </row>
    <row r="460" spans="1:10" ht="16">
      <c r="A460" s="13" t="s">
        <v>357</v>
      </c>
      <c r="B460" s="12" t="s">
        <v>78</v>
      </c>
      <c r="C460" s="12" t="s">
        <v>141</v>
      </c>
      <c r="D460" s="12" t="s">
        <v>199</v>
      </c>
      <c r="E460" s="12">
        <v>0</v>
      </c>
      <c r="F460" s="14" t="str">
        <f t="shared" si="28"/>
        <v>2025-01-28ExpenseDSPC Parking Vancouver21020 GST/HST Payable0</v>
      </c>
      <c r="G460" s="15">
        <f t="shared" si="29"/>
        <v>45685</v>
      </c>
      <c r="H460" s="16" t="str">
        <f>IF((IFERROR((VLOOKUP(D460,'Automation (QBO)'!A:B,2,FALSE)),"0"))=0,"Suspense",(IFERROR((VLOOKUP(D460,'Automation (QBO)'!A:B,2,FALSE)),"Suspense")))</f>
        <v>GST/HST Payable</v>
      </c>
      <c r="I460" s="17">
        <f t="shared" si="30"/>
        <v>0</v>
      </c>
      <c r="J460" s="12" t="str">
        <f t="shared" si="31"/>
        <v>GST/HST Payable</v>
      </c>
    </row>
    <row r="461" spans="1:10" ht="16">
      <c r="A461" s="13" t="s">
        <v>357</v>
      </c>
      <c r="B461" s="12" t="s">
        <v>78</v>
      </c>
      <c r="C461" s="12" t="s">
        <v>141</v>
      </c>
      <c r="D461" s="12" t="s">
        <v>210</v>
      </c>
      <c r="E461" s="12">
        <v>8</v>
      </c>
      <c r="F461" s="14" t="str">
        <f t="shared" si="28"/>
        <v>2025-01-28ExpenseDSPC Parking Vancouver52205 Travel &amp; Parking8</v>
      </c>
      <c r="G461" s="15">
        <f t="shared" si="29"/>
        <v>45685</v>
      </c>
      <c r="H461" s="16" t="str">
        <f>IF((IFERROR((VLOOKUP(D461,'Automation (QBO)'!A:B,2,FALSE)),"0"))=0,"Suspense",(IFERROR((VLOOKUP(D461,'Automation (QBO)'!A:B,2,FALSE)),"Suspense")))</f>
        <v>Travel &amp; Parking</v>
      </c>
      <c r="I461" s="17">
        <f t="shared" si="30"/>
        <v>8</v>
      </c>
      <c r="J461" s="12" t="str">
        <f t="shared" si="31"/>
        <v>Travel &amp; Parking</v>
      </c>
    </row>
    <row r="462" spans="1:10" ht="16">
      <c r="A462" s="13" t="s">
        <v>357</v>
      </c>
      <c r="B462" s="12" t="s">
        <v>78</v>
      </c>
      <c r="C462" s="12" t="s">
        <v>141</v>
      </c>
      <c r="D462" s="12" t="s">
        <v>199</v>
      </c>
      <c r="E462" s="12">
        <v>0</v>
      </c>
      <c r="F462" s="14" t="str">
        <f t="shared" si="28"/>
        <v>2025-01-28ExpenseDSPC Parking Vancouver21020 GST/HST Payable0</v>
      </c>
      <c r="G462" s="15">
        <f t="shared" si="29"/>
        <v>45685</v>
      </c>
      <c r="H462" s="16" t="str">
        <f>IF((IFERROR((VLOOKUP(D462,'Automation (QBO)'!A:B,2,FALSE)),"0"))=0,"Suspense",(IFERROR((VLOOKUP(D462,'Automation (QBO)'!A:B,2,FALSE)),"Suspense")))</f>
        <v>GST/HST Payable</v>
      </c>
      <c r="I462" s="17">
        <f t="shared" si="30"/>
        <v>0</v>
      </c>
      <c r="J462" s="12" t="str">
        <f t="shared" si="31"/>
        <v>GST/HST Payable</v>
      </c>
    </row>
    <row r="463" spans="1:10" ht="16">
      <c r="A463" s="13" t="s">
        <v>357</v>
      </c>
      <c r="B463" s="12" t="s">
        <v>105</v>
      </c>
      <c r="D463" s="12" t="s">
        <v>201</v>
      </c>
      <c r="E463" s="12">
        <v>-21559.79</v>
      </c>
      <c r="F463" s="14" t="str">
        <f t="shared" si="28"/>
        <v>2025-01-28Journal Entry11005 Chequing (CIBC)-21559.79</v>
      </c>
      <c r="G463" s="15">
        <f t="shared" si="29"/>
        <v>45685</v>
      </c>
      <c r="H463" s="16" t="str">
        <f>IF((IFERROR((VLOOKUP(D463,'Automation (QBO)'!A:B,2,FALSE)),"0"))=0,"Suspense",(IFERROR((VLOOKUP(D463,'Automation (QBO)'!A:B,2,FALSE)),"Suspense")))</f>
        <v>Chequing (CIBC)</v>
      </c>
      <c r="I463" s="17">
        <f t="shared" si="30"/>
        <v>-21559.79</v>
      </c>
      <c r="J463" s="12" t="str">
        <f t="shared" si="31"/>
        <v>Chequing (CIBC)</v>
      </c>
    </row>
    <row r="464" spans="1:10" ht="16">
      <c r="A464" s="13" t="s">
        <v>357</v>
      </c>
      <c r="B464" s="12" t="s">
        <v>78</v>
      </c>
      <c r="C464" s="12" t="s">
        <v>115</v>
      </c>
      <c r="D464" s="12" t="s">
        <v>201</v>
      </c>
      <c r="E464" s="12">
        <v>-20624.63</v>
      </c>
      <c r="F464" s="14" t="str">
        <f t="shared" si="28"/>
        <v>2025-01-28ExpenseBrenmack Electric Ltd11005 Chequing (CIBC)-20624.63</v>
      </c>
      <c r="G464" s="15">
        <f t="shared" si="29"/>
        <v>45685</v>
      </c>
      <c r="H464" s="16" t="str">
        <f>IF((IFERROR((VLOOKUP(D464,'Automation (QBO)'!A:B,2,FALSE)),"0"))=0,"Suspense",(IFERROR((VLOOKUP(D464,'Automation (QBO)'!A:B,2,FALSE)),"Suspense")))</f>
        <v>Chequing (CIBC)</v>
      </c>
      <c r="I464" s="17">
        <f t="shared" si="30"/>
        <v>-20624.63</v>
      </c>
      <c r="J464" s="12" t="str">
        <f t="shared" si="31"/>
        <v>Chequing (CIBC)</v>
      </c>
    </row>
    <row r="465" spans="1:10" ht="16">
      <c r="A465" s="13" t="s">
        <v>357</v>
      </c>
      <c r="B465" s="12" t="s">
        <v>78</v>
      </c>
      <c r="C465" s="12" t="s">
        <v>115</v>
      </c>
      <c r="D465" s="12" t="s">
        <v>201</v>
      </c>
      <c r="E465" s="12">
        <v>-8952.83</v>
      </c>
      <c r="F465" s="14" t="str">
        <f t="shared" si="28"/>
        <v>2025-01-28ExpenseBrenmack Electric Ltd11005 Chequing (CIBC)-8952.83</v>
      </c>
      <c r="G465" s="15">
        <f t="shared" si="29"/>
        <v>45685</v>
      </c>
      <c r="H465" s="16" t="str">
        <f>IF((IFERROR((VLOOKUP(D465,'Automation (QBO)'!A:B,2,FALSE)),"0"))=0,"Suspense",(IFERROR((VLOOKUP(D465,'Automation (QBO)'!A:B,2,FALSE)),"Suspense")))</f>
        <v>Chequing (CIBC)</v>
      </c>
      <c r="I465" s="17">
        <f t="shared" si="30"/>
        <v>-8952.83</v>
      </c>
      <c r="J465" s="12" t="str">
        <f t="shared" si="31"/>
        <v>Chequing (CIBC)</v>
      </c>
    </row>
    <row r="466" spans="1:10" ht="16">
      <c r="A466" s="13" t="s">
        <v>357</v>
      </c>
      <c r="B466" s="12" t="s">
        <v>78</v>
      </c>
      <c r="C466" s="12" t="s">
        <v>141</v>
      </c>
      <c r="D466" s="12" t="s">
        <v>506</v>
      </c>
      <c r="E466" s="12">
        <v>8</v>
      </c>
      <c r="F466" s="14" t="str">
        <f t="shared" si="28"/>
        <v>2025-01-28ExpenseDSPC Parking Vancouver21010 Credit Card (CIBC Visa)8</v>
      </c>
      <c r="G466" s="15">
        <f t="shared" si="29"/>
        <v>45685</v>
      </c>
      <c r="H466" s="16" t="str">
        <f>IF((IFERROR((VLOOKUP(D466,'Automation (QBO)'!A:B,2,FALSE)),"0"))=0,"Suspense",(IFERROR((VLOOKUP(D466,'Automation (QBO)'!A:B,2,FALSE)),"Suspense")))</f>
        <v>Credit Card (CIBC Visa)</v>
      </c>
      <c r="I466" s="17">
        <f t="shared" si="30"/>
        <v>8</v>
      </c>
      <c r="J466" s="12" t="str">
        <f t="shared" si="31"/>
        <v>Credit Card (CIBC Visa)</v>
      </c>
    </row>
    <row r="467" spans="1:10" ht="16">
      <c r="A467" s="13" t="s">
        <v>357</v>
      </c>
      <c r="B467" s="12" t="s">
        <v>78</v>
      </c>
      <c r="C467" s="12" t="s">
        <v>103</v>
      </c>
      <c r="D467" s="12" t="s">
        <v>506</v>
      </c>
      <c r="E467" s="12">
        <v>12.31</v>
      </c>
      <c r="F467" s="14" t="str">
        <f t="shared" si="28"/>
        <v>2025-01-28ExpenseRona21010 Credit Card (CIBC Visa)12.31</v>
      </c>
      <c r="G467" s="15">
        <f t="shared" si="29"/>
        <v>45685</v>
      </c>
      <c r="H467" s="16" t="str">
        <f>IF((IFERROR((VLOOKUP(D467,'Automation (QBO)'!A:B,2,FALSE)),"0"))=0,"Suspense",(IFERROR((VLOOKUP(D467,'Automation (QBO)'!A:B,2,FALSE)),"Suspense")))</f>
        <v>Credit Card (CIBC Visa)</v>
      </c>
      <c r="I467" s="17">
        <f t="shared" si="30"/>
        <v>12.31</v>
      </c>
      <c r="J467" s="12" t="str">
        <f t="shared" si="31"/>
        <v>Credit Card (CIBC Visa)</v>
      </c>
    </row>
    <row r="468" spans="1:10" ht="16">
      <c r="A468" s="13" t="s">
        <v>357</v>
      </c>
      <c r="B468" s="12" t="s">
        <v>78</v>
      </c>
      <c r="C468" s="12" t="s">
        <v>88</v>
      </c>
      <c r="D468" s="12" t="s">
        <v>506</v>
      </c>
      <c r="E468" s="12">
        <v>478.39</v>
      </c>
      <c r="F468" s="14" t="str">
        <f t="shared" si="28"/>
        <v>2025-01-28ExpenseBell Canada21010 Credit Card (CIBC Visa)478.39</v>
      </c>
      <c r="G468" s="15">
        <f t="shared" si="29"/>
        <v>45685</v>
      </c>
      <c r="H468" s="16" t="str">
        <f>IF((IFERROR((VLOOKUP(D468,'Automation (QBO)'!A:B,2,FALSE)),"0"))=0,"Suspense",(IFERROR((VLOOKUP(D468,'Automation (QBO)'!A:B,2,FALSE)),"Suspense")))</f>
        <v>Credit Card (CIBC Visa)</v>
      </c>
      <c r="I468" s="17">
        <f t="shared" si="30"/>
        <v>478.39</v>
      </c>
      <c r="J468" s="12" t="str">
        <f t="shared" si="31"/>
        <v>Credit Card (CIBC Visa)</v>
      </c>
    </row>
    <row r="469" spans="1:10" ht="16">
      <c r="A469" s="13" t="s">
        <v>357</v>
      </c>
      <c r="B469" s="12" t="s">
        <v>78</v>
      </c>
      <c r="C469" s="12" t="s">
        <v>306</v>
      </c>
      <c r="D469" s="12" t="s">
        <v>506</v>
      </c>
      <c r="E469" s="12">
        <v>471.17</v>
      </c>
      <c r="F469" s="14" t="str">
        <f t="shared" si="28"/>
        <v>2025-01-28ExpenseUline21010 Credit Card (CIBC Visa)471.17</v>
      </c>
      <c r="G469" s="15">
        <f t="shared" si="29"/>
        <v>45685</v>
      </c>
      <c r="H469" s="16" t="str">
        <f>IF((IFERROR((VLOOKUP(D469,'Automation (QBO)'!A:B,2,FALSE)),"0"))=0,"Suspense",(IFERROR((VLOOKUP(D469,'Automation (QBO)'!A:B,2,FALSE)),"Suspense")))</f>
        <v>Credit Card (CIBC Visa)</v>
      </c>
      <c r="I469" s="17">
        <f t="shared" si="30"/>
        <v>471.17</v>
      </c>
      <c r="J469" s="12" t="str">
        <f t="shared" si="31"/>
        <v>Credit Card (CIBC Visa)</v>
      </c>
    </row>
    <row r="470" spans="1:10" ht="16">
      <c r="A470" s="13" t="s">
        <v>357</v>
      </c>
      <c r="B470" s="12" t="s">
        <v>78</v>
      </c>
      <c r="C470" s="12" t="s">
        <v>81</v>
      </c>
      <c r="D470" s="12" t="s">
        <v>506</v>
      </c>
      <c r="E470" s="12">
        <v>21.42</v>
      </c>
      <c r="F470" s="14" t="str">
        <f t="shared" si="28"/>
        <v>2025-01-28ExpenseHome Depot21010 Credit Card (CIBC Visa)21.42</v>
      </c>
      <c r="G470" s="15">
        <f t="shared" si="29"/>
        <v>45685</v>
      </c>
      <c r="H470" s="16" t="str">
        <f>IF((IFERROR((VLOOKUP(D470,'Automation (QBO)'!A:B,2,FALSE)),"0"))=0,"Suspense",(IFERROR((VLOOKUP(D470,'Automation (QBO)'!A:B,2,FALSE)),"Suspense")))</f>
        <v>Credit Card (CIBC Visa)</v>
      </c>
      <c r="I470" s="17">
        <f t="shared" si="30"/>
        <v>21.42</v>
      </c>
      <c r="J470" s="12" t="str">
        <f t="shared" si="31"/>
        <v>Credit Card (CIBC Visa)</v>
      </c>
    </row>
    <row r="471" spans="1:10" ht="16">
      <c r="A471" s="13" t="s">
        <v>357</v>
      </c>
      <c r="B471" s="12" t="s">
        <v>78</v>
      </c>
      <c r="C471" s="12" t="s">
        <v>94</v>
      </c>
      <c r="D471" s="12" t="s">
        <v>506</v>
      </c>
      <c r="E471" s="12">
        <v>104.98</v>
      </c>
      <c r="F471" s="14" t="str">
        <f t="shared" si="28"/>
        <v>2025-01-28ExpenseDicks Lumber21010 Credit Card (CIBC Visa)104.98</v>
      </c>
      <c r="G471" s="15">
        <f t="shared" si="29"/>
        <v>45685</v>
      </c>
      <c r="H471" s="16" t="str">
        <f>IF((IFERROR((VLOOKUP(D471,'Automation (QBO)'!A:B,2,FALSE)),"0"))=0,"Suspense",(IFERROR((VLOOKUP(D471,'Automation (QBO)'!A:B,2,FALSE)),"Suspense")))</f>
        <v>Credit Card (CIBC Visa)</v>
      </c>
      <c r="I471" s="17">
        <f t="shared" si="30"/>
        <v>104.98</v>
      </c>
      <c r="J471" s="12" t="str">
        <f t="shared" si="31"/>
        <v>Credit Card (CIBC Visa)</v>
      </c>
    </row>
    <row r="472" spans="1:10" ht="16">
      <c r="A472" s="13" t="s">
        <v>357</v>
      </c>
      <c r="B472" s="12" t="s">
        <v>78</v>
      </c>
      <c r="C472" s="12" t="s">
        <v>141</v>
      </c>
      <c r="D472" s="12" t="s">
        <v>506</v>
      </c>
      <c r="E472" s="12">
        <v>8</v>
      </c>
      <c r="F472" s="14" t="str">
        <f t="shared" si="28"/>
        <v>2025-01-28ExpenseDSPC Parking Vancouver21010 Credit Card (CIBC Visa)8</v>
      </c>
      <c r="G472" s="15">
        <f t="shared" si="29"/>
        <v>45685</v>
      </c>
      <c r="H472" s="16" t="str">
        <f>IF((IFERROR((VLOOKUP(D472,'Automation (QBO)'!A:B,2,FALSE)),"0"))=0,"Suspense",(IFERROR((VLOOKUP(D472,'Automation (QBO)'!A:B,2,FALSE)),"Suspense")))</f>
        <v>Credit Card (CIBC Visa)</v>
      </c>
      <c r="I472" s="17">
        <f t="shared" si="30"/>
        <v>8</v>
      </c>
      <c r="J472" s="12" t="str">
        <f t="shared" si="31"/>
        <v>Credit Card (CIBC Visa)</v>
      </c>
    </row>
    <row r="473" spans="1:10" ht="16">
      <c r="A473" s="13" t="s">
        <v>358</v>
      </c>
      <c r="B473" s="12" t="s">
        <v>78</v>
      </c>
      <c r="C473" s="12" t="s">
        <v>80</v>
      </c>
      <c r="D473" s="12" t="s">
        <v>384</v>
      </c>
      <c r="E473" s="12">
        <v>14.55</v>
      </c>
      <c r="F473" s="14" t="str">
        <f t="shared" si="28"/>
        <v>2025-01-29ExpenseApple52165 Subscriptions (Annual)14.55</v>
      </c>
      <c r="G473" s="15">
        <f t="shared" si="29"/>
        <v>45686</v>
      </c>
      <c r="H473" s="16" t="str">
        <f>IF((IFERROR((VLOOKUP(D473,'Automation (QBO)'!A:B,2,FALSE)),"0"))=0,"Suspense",(IFERROR((VLOOKUP(D473,'Automation (QBO)'!A:B,2,FALSE)),"Suspense")))</f>
        <v>Subscriptions (Annual)</v>
      </c>
      <c r="I473" s="17">
        <f t="shared" si="30"/>
        <v>14.55</v>
      </c>
      <c r="J473" s="12" t="str">
        <f t="shared" si="31"/>
        <v>Subscriptions (Annual)</v>
      </c>
    </row>
    <row r="474" spans="1:10" ht="16">
      <c r="A474" s="13" t="s">
        <v>358</v>
      </c>
      <c r="B474" s="12" t="s">
        <v>78</v>
      </c>
      <c r="C474" s="12" t="s">
        <v>80</v>
      </c>
      <c r="D474" s="12" t="s">
        <v>199</v>
      </c>
      <c r="E474" s="12">
        <v>0</v>
      </c>
      <c r="F474" s="14" t="str">
        <f t="shared" si="28"/>
        <v>2025-01-29ExpenseApple21020 GST/HST Payable0</v>
      </c>
      <c r="G474" s="15">
        <f t="shared" si="29"/>
        <v>45686</v>
      </c>
      <c r="H474" s="16" t="str">
        <f>IF((IFERROR((VLOOKUP(D474,'Automation (QBO)'!A:B,2,FALSE)),"0"))=0,"Suspense",(IFERROR((VLOOKUP(D474,'Automation (QBO)'!A:B,2,FALSE)),"Suspense")))</f>
        <v>GST/HST Payable</v>
      </c>
      <c r="I474" s="17">
        <f t="shared" si="30"/>
        <v>0</v>
      </c>
      <c r="J474" s="12" t="str">
        <f t="shared" si="31"/>
        <v>GST/HST Payable</v>
      </c>
    </row>
    <row r="475" spans="1:10" ht="16">
      <c r="A475" s="13" t="s">
        <v>358</v>
      </c>
      <c r="B475" s="12" t="s">
        <v>78</v>
      </c>
      <c r="C475" s="12" t="s">
        <v>145</v>
      </c>
      <c r="D475" s="12" t="s">
        <v>664</v>
      </c>
      <c r="E475" s="12">
        <v>76</v>
      </c>
      <c r="F475" s="14" t="str">
        <f t="shared" si="28"/>
        <v>2025-01-29ExpenseUnited Boulevard Recycling and Waste Centre51315 Project Expense - Other76</v>
      </c>
      <c r="G475" s="15">
        <f t="shared" si="29"/>
        <v>45686</v>
      </c>
      <c r="H475" s="16" t="str">
        <f>IF((IFERROR((VLOOKUP(D475,'Automation (QBO)'!A:B,2,FALSE)),"0"))=0,"Suspense",(IFERROR((VLOOKUP(D475,'Automation (QBO)'!A:B,2,FALSE)),"Suspense")))</f>
        <v>Project Expense - Other</v>
      </c>
      <c r="I475" s="17">
        <f t="shared" si="30"/>
        <v>76</v>
      </c>
      <c r="J475" s="12" t="str">
        <f t="shared" si="31"/>
        <v>Project Expense - Other</v>
      </c>
    </row>
    <row r="476" spans="1:10" ht="16">
      <c r="A476" s="13" t="s">
        <v>358</v>
      </c>
      <c r="B476" s="12" t="s">
        <v>78</v>
      </c>
      <c r="C476" s="12" t="s">
        <v>145</v>
      </c>
      <c r="D476" s="12" t="s">
        <v>199</v>
      </c>
      <c r="E476" s="12">
        <v>0</v>
      </c>
      <c r="F476" s="14" t="str">
        <f t="shared" si="28"/>
        <v>2025-01-29ExpenseUnited Boulevard Recycling and Waste Centre21020 GST/HST Payable0</v>
      </c>
      <c r="G476" s="15">
        <f t="shared" si="29"/>
        <v>45686</v>
      </c>
      <c r="H476" s="16" t="str">
        <f>IF((IFERROR((VLOOKUP(D476,'Automation (QBO)'!A:B,2,FALSE)),"0"))=0,"Suspense",(IFERROR((VLOOKUP(D476,'Automation (QBO)'!A:B,2,FALSE)),"Suspense")))</f>
        <v>GST/HST Payable</v>
      </c>
      <c r="I476" s="17">
        <f t="shared" si="30"/>
        <v>0</v>
      </c>
      <c r="J476" s="12" t="str">
        <f t="shared" si="31"/>
        <v>GST/HST Payable</v>
      </c>
    </row>
    <row r="477" spans="1:10" ht="16">
      <c r="A477" s="13" t="s">
        <v>358</v>
      </c>
      <c r="B477" s="12" t="s">
        <v>78</v>
      </c>
      <c r="C477" s="12" t="s">
        <v>103</v>
      </c>
      <c r="D477" s="12" t="s">
        <v>661</v>
      </c>
      <c r="E477" s="12">
        <v>34.229999999999997</v>
      </c>
      <c r="F477" s="14" t="str">
        <f t="shared" si="28"/>
        <v>2025-01-29ExpenseRona51335 Project Expense - Materials34.23</v>
      </c>
      <c r="G477" s="15">
        <f t="shared" si="29"/>
        <v>45686</v>
      </c>
      <c r="H477" s="16" t="str">
        <f>IF((IFERROR((VLOOKUP(D477,'Automation (QBO)'!A:B,2,FALSE)),"0"))=0,"Suspense",(IFERROR((VLOOKUP(D477,'Automation (QBO)'!A:B,2,FALSE)),"Suspense")))</f>
        <v>Project Expense - Materials</v>
      </c>
      <c r="I477" s="17">
        <f t="shared" si="30"/>
        <v>34.229999999999997</v>
      </c>
      <c r="J477" s="12" t="str">
        <f t="shared" si="31"/>
        <v>Project Expense - Materials</v>
      </c>
    </row>
    <row r="478" spans="1:10" ht="16">
      <c r="A478" s="13" t="s">
        <v>358</v>
      </c>
      <c r="B478" s="12" t="s">
        <v>78</v>
      </c>
      <c r="C478" s="12" t="s">
        <v>103</v>
      </c>
      <c r="D478" s="12" t="s">
        <v>199</v>
      </c>
      <c r="E478" s="12">
        <v>-1.6</v>
      </c>
      <c r="F478" s="14" t="str">
        <f t="shared" si="28"/>
        <v>2025-01-29ExpenseRona21020 GST/HST Payable-1.6</v>
      </c>
      <c r="G478" s="15">
        <f t="shared" si="29"/>
        <v>45686</v>
      </c>
      <c r="H478" s="16" t="str">
        <f>IF((IFERROR((VLOOKUP(D478,'Automation (QBO)'!A:B,2,FALSE)),"0"))=0,"Suspense",(IFERROR((VLOOKUP(D478,'Automation (QBO)'!A:B,2,FALSE)),"Suspense")))</f>
        <v>GST/HST Payable</v>
      </c>
      <c r="I478" s="17">
        <f t="shared" si="30"/>
        <v>-1.6</v>
      </c>
      <c r="J478" s="12" t="str">
        <f t="shared" si="31"/>
        <v>GST/HST Payable</v>
      </c>
    </row>
    <row r="479" spans="1:10" ht="16">
      <c r="A479" s="13" t="s">
        <v>358</v>
      </c>
      <c r="B479" s="12" t="s">
        <v>105</v>
      </c>
      <c r="D479" s="12" t="s">
        <v>225</v>
      </c>
      <c r="E479" s="12">
        <v>13811.23</v>
      </c>
      <c r="F479" s="14" t="str">
        <f t="shared" si="28"/>
        <v>2025-01-29Journal Entry52510 Payroll - Salary13811.23</v>
      </c>
      <c r="G479" s="15">
        <f t="shared" si="29"/>
        <v>45686</v>
      </c>
      <c r="H479" s="16" t="str">
        <f>IF((IFERROR((VLOOKUP(D479,'Automation (QBO)'!A:B,2,FALSE)),"0"))=0,"Suspense",(IFERROR((VLOOKUP(D479,'Automation (QBO)'!A:B,2,FALSE)),"Suspense")))</f>
        <v>Payroll - Salary</v>
      </c>
      <c r="I479" s="17">
        <f t="shared" si="30"/>
        <v>13811.23</v>
      </c>
      <c r="J479" s="12" t="str">
        <f t="shared" si="31"/>
        <v>Payroll - Salary</v>
      </c>
    </row>
    <row r="480" spans="1:10" ht="16">
      <c r="A480" s="13" t="s">
        <v>358</v>
      </c>
      <c r="B480" s="12" t="s">
        <v>105</v>
      </c>
      <c r="D480" s="12" t="s">
        <v>349</v>
      </c>
      <c r="E480" s="12">
        <v>97.96</v>
      </c>
      <c r="F480" s="14" t="str">
        <f t="shared" si="28"/>
        <v>2025-01-29Journal Entry52545 Payroll - Employee Benefits (Paid)97.96</v>
      </c>
      <c r="G480" s="15">
        <f t="shared" si="29"/>
        <v>45686</v>
      </c>
      <c r="H480" s="16" t="str">
        <f>IF((IFERROR((VLOOKUP(D480,'Automation (QBO)'!A:B,2,FALSE)),"0"))=0,"Suspense",(IFERROR((VLOOKUP(D480,'Automation (QBO)'!A:B,2,FALSE)),"Suspense")))</f>
        <v>Payroll - Employee Benefits (Paid)</v>
      </c>
      <c r="I480" s="17">
        <f t="shared" si="30"/>
        <v>97.96</v>
      </c>
      <c r="J480" s="12" t="str">
        <f t="shared" si="31"/>
        <v>Payroll - Employee Benefits (Paid)</v>
      </c>
    </row>
    <row r="481" spans="1:10" ht="16">
      <c r="A481" s="13" t="s">
        <v>358</v>
      </c>
      <c r="B481" s="12" t="s">
        <v>105</v>
      </c>
      <c r="D481" s="12" t="s">
        <v>658</v>
      </c>
      <c r="E481" s="12">
        <v>341.14</v>
      </c>
      <c r="F481" s="14" t="str">
        <f t="shared" si="28"/>
        <v>2025-01-29Journal Entry52535 Payroll - WCB341.14</v>
      </c>
      <c r="G481" s="15">
        <f t="shared" si="29"/>
        <v>45686</v>
      </c>
      <c r="H481" s="16" t="str">
        <f>IF((IFERROR((VLOOKUP(D481,'Automation (QBO)'!A:B,2,FALSE)),"0"))=0,"Suspense",(IFERROR((VLOOKUP(D481,'Automation (QBO)'!A:B,2,FALSE)),"Suspense")))</f>
        <v>Payroll - WCB</v>
      </c>
      <c r="I481" s="17">
        <f t="shared" si="30"/>
        <v>341.14</v>
      </c>
      <c r="J481" s="12" t="str">
        <f t="shared" si="31"/>
        <v>Payroll - WCB</v>
      </c>
    </row>
    <row r="482" spans="1:10" ht="16">
      <c r="A482" s="13" t="s">
        <v>358</v>
      </c>
      <c r="B482" s="12" t="s">
        <v>105</v>
      </c>
      <c r="D482" s="12" t="s">
        <v>221</v>
      </c>
      <c r="E482" s="12">
        <v>789.97</v>
      </c>
      <c r="F482" s="14" t="str">
        <f t="shared" si="28"/>
        <v>2025-01-29Journal Entry52525 Payroll - CPP789.97</v>
      </c>
      <c r="G482" s="15">
        <f t="shared" si="29"/>
        <v>45686</v>
      </c>
      <c r="H482" s="16" t="str">
        <f>IF((IFERROR((VLOOKUP(D482,'Automation (QBO)'!A:B,2,FALSE)),"0"))=0,"Suspense",(IFERROR((VLOOKUP(D482,'Automation (QBO)'!A:B,2,FALSE)),"Suspense")))</f>
        <v>Payroll - CPP + EI</v>
      </c>
      <c r="I482" s="17">
        <f t="shared" si="30"/>
        <v>789.97</v>
      </c>
      <c r="J482" s="12" t="str">
        <f t="shared" si="31"/>
        <v>Payroll - CPP + EI</v>
      </c>
    </row>
    <row r="483" spans="1:10" ht="16">
      <c r="A483" s="13" t="s">
        <v>358</v>
      </c>
      <c r="B483" s="12" t="s">
        <v>105</v>
      </c>
      <c r="D483" s="12" t="s">
        <v>222</v>
      </c>
      <c r="E483" s="12">
        <v>140.49</v>
      </c>
      <c r="F483" s="14" t="str">
        <f t="shared" si="28"/>
        <v>2025-01-29Journal Entry52520 Payroll - EI140.49</v>
      </c>
      <c r="G483" s="15">
        <f t="shared" si="29"/>
        <v>45686</v>
      </c>
      <c r="H483" s="16" t="str">
        <f>IF((IFERROR((VLOOKUP(D483,'Automation (QBO)'!A:B,2,FALSE)),"0"))=0,"Suspense",(IFERROR((VLOOKUP(D483,'Automation (QBO)'!A:B,2,FALSE)),"Suspense")))</f>
        <v>Payroll - CPP + EI</v>
      </c>
      <c r="I483" s="17">
        <f t="shared" si="30"/>
        <v>140.49</v>
      </c>
      <c r="J483" s="12" t="str">
        <f t="shared" si="31"/>
        <v>Payroll - CPP + EI</v>
      </c>
    </row>
    <row r="484" spans="1:10" ht="16">
      <c r="A484" s="13" t="s">
        <v>358</v>
      </c>
      <c r="B484" s="12" t="s">
        <v>105</v>
      </c>
      <c r="D484" s="12" t="s">
        <v>206</v>
      </c>
      <c r="E484" s="12">
        <v>104.14</v>
      </c>
      <c r="F484" s="14" t="str">
        <f t="shared" si="28"/>
        <v>2025-01-29Journal Entry52115 Bank Fees104.14</v>
      </c>
      <c r="G484" s="15">
        <f t="shared" si="29"/>
        <v>45686</v>
      </c>
      <c r="H484" s="16" t="str">
        <f>IF((IFERROR((VLOOKUP(D484,'Automation (QBO)'!A:B,2,FALSE)),"0"))=0,"Suspense",(IFERROR((VLOOKUP(D484,'Automation (QBO)'!A:B,2,FALSE)),"Suspense")))</f>
        <v>Bank Fees</v>
      </c>
      <c r="I484" s="17">
        <f t="shared" si="30"/>
        <v>104.14</v>
      </c>
      <c r="J484" s="12" t="str">
        <f t="shared" si="31"/>
        <v>Bank Fees</v>
      </c>
    </row>
    <row r="485" spans="1:10" ht="16">
      <c r="A485" s="13" t="s">
        <v>358</v>
      </c>
      <c r="B485" s="12" t="s">
        <v>105</v>
      </c>
      <c r="D485" s="12" t="s">
        <v>223</v>
      </c>
      <c r="E485" s="12">
        <v>-5.21</v>
      </c>
      <c r="F485" s="14" t="str">
        <f t="shared" si="28"/>
        <v>2025-01-29Journal Entry21031 GST/HST Suspense-5.21</v>
      </c>
      <c r="G485" s="15">
        <f t="shared" si="29"/>
        <v>45686</v>
      </c>
      <c r="H485" s="16" t="str">
        <f>IF((IFERROR((VLOOKUP(D485,'Automation (QBO)'!A:B,2,FALSE)),"0"))=0,"Suspense",(IFERROR((VLOOKUP(D485,'Automation (QBO)'!A:B,2,FALSE)),"Suspense")))</f>
        <v>GST/HST Suspense</v>
      </c>
      <c r="I485" s="17">
        <f t="shared" si="30"/>
        <v>-5.21</v>
      </c>
      <c r="J485" s="12" t="str">
        <f t="shared" si="31"/>
        <v>GST/HST Suspense</v>
      </c>
    </row>
    <row r="486" spans="1:10" ht="16">
      <c r="A486" s="13" t="s">
        <v>358</v>
      </c>
      <c r="B486" s="12" t="s">
        <v>105</v>
      </c>
      <c r="D486" s="12" t="s">
        <v>659</v>
      </c>
      <c r="E486" s="12">
        <v>163.25</v>
      </c>
      <c r="F486" s="14" t="str">
        <f t="shared" si="28"/>
        <v>2025-01-29Journal Entry21001 Payroll - Employee Benefits (Collected)163.25</v>
      </c>
      <c r="G486" s="15">
        <f t="shared" si="29"/>
        <v>45686</v>
      </c>
      <c r="H486" s="16" t="str">
        <f>IF((IFERROR((VLOOKUP(D486,'Automation (QBO)'!A:B,2,FALSE)),"0"))=0,"Suspense",(IFERROR((VLOOKUP(D486,'Automation (QBO)'!A:B,2,FALSE)),"Suspense")))</f>
        <v>Payroll - Employee Benefits (Collected)</v>
      </c>
      <c r="I486" s="17">
        <f t="shared" si="30"/>
        <v>163.25</v>
      </c>
      <c r="J486" s="12" t="str">
        <f t="shared" si="31"/>
        <v>Payroll - Employee Benefits (Collected)</v>
      </c>
    </row>
    <row r="487" spans="1:10" ht="16">
      <c r="A487" s="13" t="s">
        <v>358</v>
      </c>
      <c r="B487" s="12" t="s">
        <v>105</v>
      </c>
      <c r="D487" s="12" t="s">
        <v>201</v>
      </c>
      <c r="E487" s="12">
        <v>-15126.89</v>
      </c>
      <c r="F487" s="14" t="str">
        <f t="shared" si="28"/>
        <v>2025-01-29Journal Entry11005 Chequing (CIBC)-15126.89</v>
      </c>
      <c r="G487" s="15">
        <f t="shared" si="29"/>
        <v>45686</v>
      </c>
      <c r="H487" s="16" t="str">
        <f>IF((IFERROR((VLOOKUP(D487,'Automation (QBO)'!A:B,2,FALSE)),"0"))=0,"Suspense",(IFERROR((VLOOKUP(D487,'Automation (QBO)'!A:B,2,FALSE)),"Suspense")))</f>
        <v>Chequing (CIBC)</v>
      </c>
      <c r="I487" s="17">
        <f t="shared" si="30"/>
        <v>-15126.89</v>
      </c>
      <c r="J487" s="12" t="str">
        <f t="shared" si="31"/>
        <v>Chequing (CIBC)</v>
      </c>
    </row>
    <row r="488" spans="1:10" ht="16">
      <c r="A488" s="13" t="s">
        <v>358</v>
      </c>
      <c r="B488" s="12" t="s">
        <v>78</v>
      </c>
      <c r="D488" s="12" t="s">
        <v>201</v>
      </c>
      <c r="E488" s="12">
        <v>-248.19</v>
      </c>
      <c r="F488" s="14" t="str">
        <f t="shared" si="28"/>
        <v>2025-01-29Expense11005 Chequing (CIBC)-248.19</v>
      </c>
      <c r="G488" s="15">
        <f t="shared" si="29"/>
        <v>45686</v>
      </c>
      <c r="H488" s="16" t="str">
        <f>IF((IFERROR((VLOOKUP(D488,'Automation (QBO)'!A:B,2,FALSE)),"0"))=0,"Suspense",(IFERROR((VLOOKUP(D488,'Automation (QBO)'!A:B,2,FALSE)),"Suspense")))</f>
        <v>Chequing (CIBC)</v>
      </c>
      <c r="I488" s="17">
        <f t="shared" si="30"/>
        <v>-248.19</v>
      </c>
      <c r="J488" s="12" t="str">
        <f t="shared" si="31"/>
        <v>Chequing (CIBC)</v>
      </c>
    </row>
    <row r="489" spans="1:10" ht="16">
      <c r="A489" s="13" t="s">
        <v>358</v>
      </c>
      <c r="B489" s="12" t="s">
        <v>78</v>
      </c>
      <c r="D489" s="12" t="s">
        <v>206</v>
      </c>
      <c r="E489" s="12">
        <v>248.19</v>
      </c>
      <c r="F489" s="14" t="str">
        <f t="shared" si="28"/>
        <v>2025-01-29Expense52115 Bank Fees248.19</v>
      </c>
      <c r="G489" s="15">
        <f t="shared" si="29"/>
        <v>45686</v>
      </c>
      <c r="H489" s="16" t="str">
        <f>IF((IFERROR((VLOOKUP(D489,'Automation (QBO)'!A:B,2,FALSE)),"0"))=0,"Suspense",(IFERROR((VLOOKUP(D489,'Automation (QBO)'!A:B,2,FALSE)),"Suspense")))</f>
        <v>Bank Fees</v>
      </c>
      <c r="I489" s="17">
        <f t="shared" si="30"/>
        <v>248.19</v>
      </c>
      <c r="J489" s="12" t="str">
        <f t="shared" si="31"/>
        <v>Bank Fees</v>
      </c>
    </row>
    <row r="490" spans="1:10" ht="16">
      <c r="A490" s="13" t="s">
        <v>358</v>
      </c>
      <c r="B490" s="12" t="s">
        <v>78</v>
      </c>
      <c r="D490" s="12" t="s">
        <v>199</v>
      </c>
      <c r="E490" s="12">
        <v>0</v>
      </c>
      <c r="F490" s="14" t="str">
        <f t="shared" si="28"/>
        <v>2025-01-29Expense21020 GST/HST Payable0</v>
      </c>
      <c r="G490" s="15">
        <f t="shared" si="29"/>
        <v>45686</v>
      </c>
      <c r="H490" s="16" t="str">
        <f>IF((IFERROR((VLOOKUP(D490,'Automation (QBO)'!A:B,2,FALSE)),"0"))=0,"Suspense",(IFERROR((VLOOKUP(D490,'Automation (QBO)'!A:B,2,FALSE)),"Suspense")))</f>
        <v>GST/HST Payable</v>
      </c>
      <c r="I490" s="17">
        <f t="shared" si="30"/>
        <v>0</v>
      </c>
      <c r="J490" s="12" t="str">
        <f t="shared" si="31"/>
        <v>GST/HST Payable</v>
      </c>
    </row>
    <row r="491" spans="1:10" ht="16">
      <c r="A491" s="13" t="s">
        <v>358</v>
      </c>
      <c r="B491" s="12" t="s">
        <v>78</v>
      </c>
      <c r="C491" s="12" t="s">
        <v>289</v>
      </c>
      <c r="D491" s="12" t="s">
        <v>661</v>
      </c>
      <c r="E491" s="12">
        <v>55.47</v>
      </c>
      <c r="F491" s="14" t="str">
        <f t="shared" si="28"/>
        <v>2025-01-29ExpenseBargreen Ellingson51335 Project Expense - Materials55.47</v>
      </c>
      <c r="G491" s="15">
        <f t="shared" si="29"/>
        <v>45686</v>
      </c>
      <c r="H491" s="16" t="str">
        <f>IF((IFERROR((VLOOKUP(D491,'Automation (QBO)'!A:B,2,FALSE)),"0"))=0,"Suspense",(IFERROR((VLOOKUP(D491,'Automation (QBO)'!A:B,2,FALSE)),"Suspense")))</f>
        <v>Project Expense - Materials</v>
      </c>
      <c r="I491" s="17">
        <f t="shared" si="30"/>
        <v>55.47</v>
      </c>
      <c r="J491" s="12" t="str">
        <f t="shared" si="31"/>
        <v>Project Expense - Materials</v>
      </c>
    </row>
    <row r="492" spans="1:10" ht="16">
      <c r="A492" s="13" t="s">
        <v>358</v>
      </c>
      <c r="B492" s="12" t="s">
        <v>78</v>
      </c>
      <c r="C492" s="12" t="s">
        <v>289</v>
      </c>
      <c r="D492" s="12" t="s">
        <v>199</v>
      </c>
      <c r="E492" s="12">
        <v>-2.77</v>
      </c>
      <c r="F492" s="14" t="str">
        <f t="shared" si="28"/>
        <v>2025-01-29ExpenseBargreen Ellingson21020 GST/HST Payable-2.77</v>
      </c>
      <c r="G492" s="15">
        <f t="shared" si="29"/>
        <v>45686</v>
      </c>
      <c r="H492" s="16" t="str">
        <f>IF((IFERROR((VLOOKUP(D492,'Automation (QBO)'!A:B,2,FALSE)),"0"))=0,"Suspense",(IFERROR((VLOOKUP(D492,'Automation (QBO)'!A:B,2,FALSE)),"Suspense")))</f>
        <v>GST/HST Payable</v>
      </c>
      <c r="I492" s="17">
        <f t="shared" si="30"/>
        <v>-2.77</v>
      </c>
      <c r="J492" s="12" t="str">
        <f t="shared" si="31"/>
        <v>GST/HST Payable</v>
      </c>
    </row>
    <row r="493" spans="1:10" ht="16">
      <c r="A493" s="13" t="s">
        <v>358</v>
      </c>
      <c r="B493" s="12" t="s">
        <v>78</v>
      </c>
      <c r="C493" s="12" t="s">
        <v>289</v>
      </c>
      <c r="D493" s="12" t="s">
        <v>506</v>
      </c>
      <c r="E493" s="12">
        <v>58.24</v>
      </c>
      <c r="F493" s="14" t="str">
        <f t="shared" si="28"/>
        <v>2025-01-29ExpenseBargreen Ellingson21010 Credit Card (CIBC Visa)58.24</v>
      </c>
      <c r="G493" s="15">
        <f t="shared" si="29"/>
        <v>45686</v>
      </c>
      <c r="H493" s="16" t="str">
        <f>IF((IFERROR((VLOOKUP(D493,'Automation (QBO)'!A:B,2,FALSE)),"0"))=0,"Suspense",(IFERROR((VLOOKUP(D493,'Automation (QBO)'!A:B,2,FALSE)),"Suspense")))</f>
        <v>Credit Card (CIBC Visa)</v>
      </c>
      <c r="I493" s="17">
        <f t="shared" si="30"/>
        <v>58.24</v>
      </c>
      <c r="J493" s="12" t="str">
        <f t="shared" si="31"/>
        <v>Credit Card (CIBC Visa)</v>
      </c>
    </row>
    <row r="494" spans="1:10" ht="16">
      <c r="A494" s="13" t="s">
        <v>358</v>
      </c>
      <c r="B494" s="12" t="s">
        <v>78</v>
      </c>
      <c r="C494" s="12" t="s">
        <v>80</v>
      </c>
      <c r="D494" s="12" t="s">
        <v>506</v>
      </c>
      <c r="E494" s="12">
        <v>14.55</v>
      </c>
      <c r="F494" s="14" t="str">
        <f t="shared" si="28"/>
        <v>2025-01-29ExpenseApple21010 Credit Card (CIBC Visa)14.55</v>
      </c>
      <c r="G494" s="15">
        <f t="shared" si="29"/>
        <v>45686</v>
      </c>
      <c r="H494" s="16" t="str">
        <f>IF((IFERROR((VLOOKUP(D494,'Automation (QBO)'!A:B,2,FALSE)),"0"))=0,"Suspense",(IFERROR((VLOOKUP(D494,'Automation (QBO)'!A:B,2,FALSE)),"Suspense")))</f>
        <v>Credit Card (CIBC Visa)</v>
      </c>
      <c r="I494" s="17">
        <f t="shared" si="30"/>
        <v>14.55</v>
      </c>
      <c r="J494" s="12" t="str">
        <f t="shared" si="31"/>
        <v>Credit Card (CIBC Visa)</v>
      </c>
    </row>
    <row r="495" spans="1:10" ht="16">
      <c r="A495" s="13" t="s">
        <v>358</v>
      </c>
      <c r="B495" s="12" t="s">
        <v>78</v>
      </c>
      <c r="C495" s="12" t="s">
        <v>103</v>
      </c>
      <c r="D495" s="12" t="s">
        <v>506</v>
      </c>
      <c r="E495" s="12">
        <v>35.83</v>
      </c>
      <c r="F495" s="14" t="str">
        <f t="shared" si="28"/>
        <v>2025-01-29ExpenseRona21010 Credit Card (CIBC Visa)35.83</v>
      </c>
      <c r="G495" s="15">
        <f t="shared" si="29"/>
        <v>45686</v>
      </c>
      <c r="H495" s="16" t="str">
        <f>IF((IFERROR((VLOOKUP(D495,'Automation (QBO)'!A:B,2,FALSE)),"0"))=0,"Suspense",(IFERROR((VLOOKUP(D495,'Automation (QBO)'!A:B,2,FALSE)),"Suspense")))</f>
        <v>Credit Card (CIBC Visa)</v>
      </c>
      <c r="I495" s="17">
        <f t="shared" si="30"/>
        <v>35.83</v>
      </c>
      <c r="J495" s="12" t="str">
        <f t="shared" si="31"/>
        <v>Credit Card (CIBC Visa)</v>
      </c>
    </row>
    <row r="496" spans="1:10" ht="16">
      <c r="A496" s="13" t="s">
        <v>358</v>
      </c>
      <c r="B496" s="12" t="s">
        <v>78</v>
      </c>
      <c r="C496" s="12" t="s">
        <v>145</v>
      </c>
      <c r="D496" s="12" t="s">
        <v>506</v>
      </c>
      <c r="E496" s="12">
        <v>76</v>
      </c>
      <c r="F496" s="14" t="str">
        <f t="shared" si="28"/>
        <v>2025-01-29ExpenseUnited Boulevard Recycling and Waste Centre21010 Credit Card (CIBC Visa)76</v>
      </c>
      <c r="G496" s="15">
        <f t="shared" si="29"/>
        <v>45686</v>
      </c>
      <c r="H496" s="16" t="str">
        <f>IF((IFERROR((VLOOKUP(D496,'Automation (QBO)'!A:B,2,FALSE)),"0"))=0,"Suspense",(IFERROR((VLOOKUP(D496,'Automation (QBO)'!A:B,2,FALSE)),"Suspense")))</f>
        <v>Credit Card (CIBC Visa)</v>
      </c>
      <c r="I496" s="17">
        <f t="shared" si="30"/>
        <v>76</v>
      </c>
      <c r="J496" s="12" t="str">
        <f t="shared" si="31"/>
        <v>Credit Card (CIBC Visa)</v>
      </c>
    </row>
    <row r="497" spans="1:10" ht="16">
      <c r="A497" s="13" t="s">
        <v>359</v>
      </c>
      <c r="B497" s="12" t="s">
        <v>78</v>
      </c>
      <c r="C497" s="12" t="s">
        <v>127</v>
      </c>
      <c r="D497" s="12" t="s">
        <v>661</v>
      </c>
      <c r="E497" s="12">
        <v>449.06</v>
      </c>
      <c r="F497" s="14" t="str">
        <f t="shared" si="28"/>
        <v>2025-01-30ExpenseANDREW SHERET LIMITED51335 Project Expense - Materials449.06</v>
      </c>
      <c r="G497" s="15">
        <f t="shared" si="29"/>
        <v>45687</v>
      </c>
      <c r="H497" s="16" t="str">
        <f>IF((IFERROR((VLOOKUP(D497,'Automation (QBO)'!A:B,2,FALSE)),"0"))=0,"Suspense",(IFERROR((VLOOKUP(D497,'Automation (QBO)'!A:B,2,FALSE)),"Suspense")))</f>
        <v>Project Expense - Materials</v>
      </c>
      <c r="I497" s="17">
        <f t="shared" si="30"/>
        <v>449.06</v>
      </c>
      <c r="J497" s="12" t="str">
        <f t="shared" si="31"/>
        <v>Project Expense - Materials</v>
      </c>
    </row>
    <row r="498" spans="1:10" ht="16">
      <c r="A498" s="13" t="s">
        <v>359</v>
      </c>
      <c r="B498" s="12" t="s">
        <v>78</v>
      </c>
      <c r="C498" s="12" t="s">
        <v>127</v>
      </c>
      <c r="D498" s="12" t="s">
        <v>199</v>
      </c>
      <c r="E498" s="12">
        <v>-20.98</v>
      </c>
      <c r="F498" s="14" t="str">
        <f t="shared" si="28"/>
        <v>2025-01-30ExpenseANDREW SHERET LIMITED21020 GST/HST Payable-20.98</v>
      </c>
      <c r="G498" s="15">
        <f t="shared" si="29"/>
        <v>45687</v>
      </c>
      <c r="H498" s="16" t="str">
        <f>IF((IFERROR((VLOOKUP(D498,'Automation (QBO)'!A:B,2,FALSE)),"0"))=0,"Suspense",(IFERROR((VLOOKUP(D498,'Automation (QBO)'!A:B,2,FALSE)),"Suspense")))</f>
        <v>GST/HST Payable</v>
      </c>
      <c r="I498" s="17">
        <f t="shared" si="30"/>
        <v>-20.98</v>
      </c>
      <c r="J498" s="12" t="str">
        <f t="shared" si="31"/>
        <v>GST/HST Payable</v>
      </c>
    </row>
    <row r="499" spans="1:10" ht="16">
      <c r="A499" s="13" t="s">
        <v>359</v>
      </c>
      <c r="B499" s="12" t="s">
        <v>78</v>
      </c>
      <c r="C499" s="12" t="s">
        <v>141</v>
      </c>
      <c r="D499" s="12" t="s">
        <v>210</v>
      </c>
      <c r="E499" s="12">
        <v>8</v>
      </c>
      <c r="F499" s="14" t="str">
        <f t="shared" si="28"/>
        <v>2025-01-30ExpenseDSPC Parking Vancouver52205 Travel &amp; Parking8</v>
      </c>
      <c r="G499" s="15">
        <f t="shared" si="29"/>
        <v>45687</v>
      </c>
      <c r="H499" s="16" t="str">
        <f>IF((IFERROR((VLOOKUP(D499,'Automation (QBO)'!A:B,2,FALSE)),"0"))=0,"Suspense",(IFERROR((VLOOKUP(D499,'Automation (QBO)'!A:B,2,FALSE)),"Suspense")))</f>
        <v>Travel &amp; Parking</v>
      </c>
      <c r="I499" s="17">
        <f t="shared" si="30"/>
        <v>8</v>
      </c>
      <c r="J499" s="12" t="str">
        <f t="shared" si="31"/>
        <v>Travel &amp; Parking</v>
      </c>
    </row>
    <row r="500" spans="1:10" ht="16">
      <c r="A500" s="13" t="s">
        <v>359</v>
      </c>
      <c r="B500" s="12" t="s">
        <v>78</v>
      </c>
      <c r="C500" s="12" t="s">
        <v>141</v>
      </c>
      <c r="D500" s="12" t="s">
        <v>199</v>
      </c>
      <c r="E500" s="12">
        <v>0</v>
      </c>
      <c r="F500" s="14" t="str">
        <f t="shared" si="28"/>
        <v>2025-01-30ExpenseDSPC Parking Vancouver21020 GST/HST Payable0</v>
      </c>
      <c r="G500" s="15">
        <f t="shared" si="29"/>
        <v>45687</v>
      </c>
      <c r="H500" s="16" t="str">
        <f>IF((IFERROR((VLOOKUP(D500,'Automation (QBO)'!A:B,2,FALSE)),"0"))=0,"Suspense",(IFERROR((VLOOKUP(D500,'Automation (QBO)'!A:B,2,FALSE)),"Suspense")))</f>
        <v>GST/HST Payable</v>
      </c>
      <c r="I500" s="17">
        <f t="shared" si="30"/>
        <v>0</v>
      </c>
      <c r="J500" s="12" t="str">
        <f t="shared" si="31"/>
        <v>GST/HST Payable</v>
      </c>
    </row>
    <row r="501" spans="1:10" ht="16">
      <c r="A501" s="13" t="s">
        <v>359</v>
      </c>
      <c r="B501" s="12" t="s">
        <v>78</v>
      </c>
      <c r="C501" s="12" t="s">
        <v>90</v>
      </c>
      <c r="D501" s="12" t="s">
        <v>670</v>
      </c>
      <c r="E501" s="12">
        <v>190.48</v>
      </c>
      <c r="F501" s="14" t="str">
        <f t="shared" si="28"/>
        <v>2025-01-30ExpensePetro Canada51205 COGS - Fuel190.48</v>
      </c>
      <c r="G501" s="15">
        <f t="shared" si="29"/>
        <v>45687</v>
      </c>
      <c r="H501" s="16" t="str">
        <f>IF((IFERROR((VLOOKUP(D501,'Automation (QBO)'!A:B,2,FALSE)),"0"))=0,"Suspense",(IFERROR((VLOOKUP(D501,'Automation (QBO)'!A:B,2,FALSE)),"Suspense")))</f>
        <v>Fuel</v>
      </c>
      <c r="I501" s="17">
        <f t="shared" si="30"/>
        <v>190.48</v>
      </c>
      <c r="J501" s="12" t="str">
        <f t="shared" si="31"/>
        <v>Fuel</v>
      </c>
    </row>
    <row r="502" spans="1:10" ht="16">
      <c r="A502" s="13" t="s">
        <v>359</v>
      </c>
      <c r="B502" s="12" t="s">
        <v>78</v>
      </c>
      <c r="C502" s="12" t="s">
        <v>90</v>
      </c>
      <c r="D502" s="12" t="s">
        <v>199</v>
      </c>
      <c r="E502" s="12">
        <v>-9.52</v>
      </c>
      <c r="F502" s="14" t="str">
        <f t="shared" si="28"/>
        <v>2025-01-30ExpensePetro Canada21020 GST/HST Payable-9.52</v>
      </c>
      <c r="G502" s="15">
        <f t="shared" si="29"/>
        <v>45687</v>
      </c>
      <c r="H502" s="16" t="str">
        <f>IF((IFERROR((VLOOKUP(D502,'Automation (QBO)'!A:B,2,FALSE)),"0"))=0,"Suspense",(IFERROR((VLOOKUP(D502,'Automation (QBO)'!A:B,2,FALSE)),"Suspense")))</f>
        <v>GST/HST Payable</v>
      </c>
      <c r="I502" s="17">
        <f t="shared" si="30"/>
        <v>-9.52</v>
      </c>
      <c r="J502" s="12" t="str">
        <f t="shared" si="31"/>
        <v>GST/HST Payable</v>
      </c>
    </row>
    <row r="503" spans="1:10" ht="16">
      <c r="A503" s="13" t="s">
        <v>359</v>
      </c>
      <c r="B503" s="12" t="s">
        <v>78</v>
      </c>
      <c r="C503" s="12" t="s">
        <v>141</v>
      </c>
      <c r="D503" s="12" t="s">
        <v>210</v>
      </c>
      <c r="E503" s="12">
        <v>8</v>
      </c>
      <c r="F503" s="14" t="str">
        <f t="shared" si="28"/>
        <v>2025-01-30ExpenseDSPC Parking Vancouver52205 Travel &amp; Parking8</v>
      </c>
      <c r="G503" s="15">
        <f t="shared" si="29"/>
        <v>45687</v>
      </c>
      <c r="H503" s="16" t="str">
        <f>IF((IFERROR((VLOOKUP(D503,'Automation (QBO)'!A:B,2,FALSE)),"0"))=0,"Suspense",(IFERROR((VLOOKUP(D503,'Automation (QBO)'!A:B,2,FALSE)),"Suspense")))</f>
        <v>Travel &amp; Parking</v>
      </c>
      <c r="I503" s="17">
        <f t="shared" si="30"/>
        <v>8</v>
      </c>
      <c r="J503" s="12" t="str">
        <f t="shared" si="31"/>
        <v>Travel &amp; Parking</v>
      </c>
    </row>
    <row r="504" spans="1:10" ht="16">
      <c r="A504" s="13" t="s">
        <v>359</v>
      </c>
      <c r="B504" s="12" t="s">
        <v>78</v>
      </c>
      <c r="C504" s="12" t="s">
        <v>141</v>
      </c>
      <c r="D504" s="12" t="s">
        <v>199</v>
      </c>
      <c r="E504" s="12">
        <v>0</v>
      </c>
      <c r="F504" s="14" t="str">
        <f t="shared" si="28"/>
        <v>2025-01-30ExpenseDSPC Parking Vancouver21020 GST/HST Payable0</v>
      </c>
      <c r="G504" s="15">
        <f t="shared" si="29"/>
        <v>45687</v>
      </c>
      <c r="H504" s="16" t="str">
        <f>IF((IFERROR((VLOOKUP(D504,'Automation (QBO)'!A:B,2,FALSE)),"0"))=0,"Suspense",(IFERROR((VLOOKUP(D504,'Automation (QBO)'!A:B,2,FALSE)),"Suspense")))</f>
        <v>GST/HST Payable</v>
      </c>
      <c r="I504" s="17">
        <f t="shared" si="30"/>
        <v>0</v>
      </c>
      <c r="J504" s="12" t="str">
        <f t="shared" si="31"/>
        <v>GST/HST Payable</v>
      </c>
    </row>
    <row r="505" spans="1:10" ht="16">
      <c r="A505" s="13" t="s">
        <v>359</v>
      </c>
      <c r="B505" s="12" t="s">
        <v>78</v>
      </c>
      <c r="C505" s="12" t="s">
        <v>286</v>
      </c>
      <c r="D505" s="12" t="s">
        <v>661</v>
      </c>
      <c r="E505" s="12">
        <v>932.1</v>
      </c>
      <c r="F505" s="14" t="str">
        <f t="shared" si="28"/>
        <v>2025-01-30ExpenseMetal Supermarkets51335 Project Expense - Materials932.1</v>
      </c>
      <c r="G505" s="15">
        <f t="shared" si="29"/>
        <v>45687</v>
      </c>
      <c r="H505" s="16" t="str">
        <f>IF((IFERROR((VLOOKUP(D505,'Automation (QBO)'!A:B,2,FALSE)),"0"))=0,"Suspense",(IFERROR((VLOOKUP(D505,'Automation (QBO)'!A:B,2,FALSE)),"Suspense")))</f>
        <v>Project Expense - Materials</v>
      </c>
      <c r="I505" s="17">
        <f t="shared" si="30"/>
        <v>932.1</v>
      </c>
      <c r="J505" s="12" t="str">
        <f t="shared" si="31"/>
        <v>Project Expense - Materials</v>
      </c>
    </row>
    <row r="506" spans="1:10" ht="16">
      <c r="A506" s="13" t="s">
        <v>359</v>
      </c>
      <c r="B506" s="12" t="s">
        <v>78</v>
      </c>
      <c r="C506" s="12" t="s">
        <v>286</v>
      </c>
      <c r="D506" s="12" t="s">
        <v>199</v>
      </c>
      <c r="E506" s="12">
        <v>0</v>
      </c>
      <c r="F506" s="14" t="str">
        <f t="shared" si="28"/>
        <v>2025-01-30ExpenseMetal Supermarkets21020 GST/HST Payable0</v>
      </c>
      <c r="G506" s="15">
        <f t="shared" si="29"/>
        <v>45687</v>
      </c>
      <c r="H506" s="16" t="str">
        <f>IF((IFERROR((VLOOKUP(D506,'Automation (QBO)'!A:B,2,FALSE)),"0"))=0,"Suspense",(IFERROR((VLOOKUP(D506,'Automation (QBO)'!A:B,2,FALSE)),"Suspense")))</f>
        <v>GST/HST Payable</v>
      </c>
      <c r="I506" s="17">
        <f t="shared" si="30"/>
        <v>0</v>
      </c>
      <c r="J506" s="12" t="str">
        <f t="shared" si="31"/>
        <v>GST/HST Payable</v>
      </c>
    </row>
    <row r="507" spans="1:10" ht="16">
      <c r="A507" s="13" t="s">
        <v>359</v>
      </c>
      <c r="B507" s="12" t="s">
        <v>78</v>
      </c>
      <c r="C507" s="12" t="s">
        <v>141</v>
      </c>
      <c r="D507" s="12" t="s">
        <v>506</v>
      </c>
      <c r="E507" s="12">
        <v>8</v>
      </c>
      <c r="F507" s="14" t="str">
        <f t="shared" si="28"/>
        <v>2025-01-30ExpenseDSPC Parking Vancouver21010 Credit Card (CIBC Visa)8</v>
      </c>
      <c r="G507" s="15">
        <f t="shared" si="29"/>
        <v>45687</v>
      </c>
      <c r="H507" s="16" t="str">
        <f>IF((IFERROR((VLOOKUP(D507,'Automation (QBO)'!A:B,2,FALSE)),"0"))=0,"Suspense",(IFERROR((VLOOKUP(D507,'Automation (QBO)'!A:B,2,FALSE)),"Suspense")))</f>
        <v>Credit Card (CIBC Visa)</v>
      </c>
      <c r="I507" s="17">
        <f t="shared" si="30"/>
        <v>8</v>
      </c>
      <c r="J507" s="12" t="str">
        <f t="shared" si="31"/>
        <v>Credit Card (CIBC Visa)</v>
      </c>
    </row>
    <row r="508" spans="1:10" ht="16">
      <c r="A508" s="13" t="s">
        <v>359</v>
      </c>
      <c r="B508" s="12" t="s">
        <v>78</v>
      </c>
      <c r="C508" s="12" t="s">
        <v>90</v>
      </c>
      <c r="D508" s="12" t="s">
        <v>506</v>
      </c>
      <c r="E508" s="12">
        <v>200</v>
      </c>
      <c r="F508" s="14" t="str">
        <f t="shared" si="28"/>
        <v>2025-01-30ExpensePetro Canada21010 Credit Card (CIBC Visa)200</v>
      </c>
      <c r="G508" s="15">
        <f t="shared" si="29"/>
        <v>45687</v>
      </c>
      <c r="H508" s="16" t="str">
        <f>IF((IFERROR((VLOOKUP(D508,'Automation (QBO)'!A:B,2,FALSE)),"0"))=0,"Suspense",(IFERROR((VLOOKUP(D508,'Automation (QBO)'!A:B,2,FALSE)),"Suspense")))</f>
        <v>Credit Card (CIBC Visa)</v>
      </c>
      <c r="I508" s="17">
        <f t="shared" si="30"/>
        <v>200</v>
      </c>
      <c r="J508" s="12" t="str">
        <f t="shared" si="31"/>
        <v>Credit Card (CIBC Visa)</v>
      </c>
    </row>
    <row r="509" spans="1:10" ht="16">
      <c r="A509" s="13" t="s">
        <v>359</v>
      </c>
      <c r="B509" s="12" t="s">
        <v>78</v>
      </c>
      <c r="C509" s="12" t="s">
        <v>141</v>
      </c>
      <c r="D509" s="12" t="s">
        <v>506</v>
      </c>
      <c r="E509" s="12">
        <v>8</v>
      </c>
      <c r="F509" s="14" t="str">
        <f t="shared" si="28"/>
        <v>2025-01-30ExpenseDSPC Parking Vancouver21010 Credit Card (CIBC Visa)8</v>
      </c>
      <c r="G509" s="15">
        <f t="shared" si="29"/>
        <v>45687</v>
      </c>
      <c r="H509" s="16" t="str">
        <f>IF((IFERROR((VLOOKUP(D509,'Automation (QBO)'!A:B,2,FALSE)),"0"))=0,"Suspense",(IFERROR((VLOOKUP(D509,'Automation (QBO)'!A:B,2,FALSE)),"Suspense")))</f>
        <v>Credit Card (CIBC Visa)</v>
      </c>
      <c r="I509" s="17">
        <f t="shared" si="30"/>
        <v>8</v>
      </c>
      <c r="J509" s="12" t="str">
        <f t="shared" si="31"/>
        <v>Credit Card (CIBC Visa)</v>
      </c>
    </row>
    <row r="510" spans="1:10" ht="16">
      <c r="A510" s="13" t="s">
        <v>359</v>
      </c>
      <c r="B510" s="12" t="s">
        <v>78</v>
      </c>
      <c r="C510" s="12" t="s">
        <v>286</v>
      </c>
      <c r="D510" s="12" t="s">
        <v>506</v>
      </c>
      <c r="E510" s="12">
        <v>932.1</v>
      </c>
      <c r="F510" s="14" t="str">
        <f t="shared" si="28"/>
        <v>2025-01-30ExpenseMetal Supermarkets21010 Credit Card (CIBC Visa)932.1</v>
      </c>
      <c r="G510" s="15">
        <f t="shared" si="29"/>
        <v>45687</v>
      </c>
      <c r="H510" s="16" t="str">
        <f>IF((IFERROR((VLOOKUP(D510,'Automation (QBO)'!A:B,2,FALSE)),"0"))=0,"Suspense",(IFERROR((VLOOKUP(D510,'Automation (QBO)'!A:B,2,FALSE)),"Suspense")))</f>
        <v>Credit Card (CIBC Visa)</v>
      </c>
      <c r="I510" s="17">
        <f t="shared" si="30"/>
        <v>932.1</v>
      </c>
      <c r="J510" s="12" t="str">
        <f t="shared" si="31"/>
        <v>Credit Card (CIBC Visa)</v>
      </c>
    </row>
    <row r="511" spans="1:10" ht="16">
      <c r="A511" s="13" t="s">
        <v>359</v>
      </c>
      <c r="B511" s="12" t="s">
        <v>78</v>
      </c>
      <c r="C511" s="12" t="s">
        <v>127</v>
      </c>
      <c r="D511" s="12" t="s">
        <v>506</v>
      </c>
      <c r="E511" s="12">
        <v>470.04</v>
      </c>
      <c r="F511" s="14" t="str">
        <f t="shared" si="28"/>
        <v>2025-01-30ExpenseANDREW SHERET LIMITED21010 Credit Card (CIBC Visa)470.04</v>
      </c>
      <c r="G511" s="15">
        <f t="shared" si="29"/>
        <v>45687</v>
      </c>
      <c r="H511" s="16" t="str">
        <f>IF((IFERROR((VLOOKUP(D511,'Automation (QBO)'!A:B,2,FALSE)),"0"))=0,"Suspense",(IFERROR((VLOOKUP(D511,'Automation (QBO)'!A:B,2,FALSE)),"Suspense")))</f>
        <v>Credit Card (CIBC Visa)</v>
      </c>
      <c r="I511" s="17">
        <f t="shared" si="30"/>
        <v>470.04</v>
      </c>
      <c r="J511" s="12" t="str">
        <f t="shared" si="31"/>
        <v>Credit Card (CIBC Visa)</v>
      </c>
    </row>
    <row r="512" spans="1:10" ht="16">
      <c r="A512" s="13" t="s">
        <v>360</v>
      </c>
      <c r="B512" s="12" t="s">
        <v>78</v>
      </c>
      <c r="C512" s="12" t="s">
        <v>141</v>
      </c>
      <c r="D512" s="12" t="s">
        <v>210</v>
      </c>
      <c r="E512" s="12">
        <v>8</v>
      </c>
      <c r="F512" s="14" t="str">
        <f t="shared" si="28"/>
        <v>2025-01-31ExpenseDSPC Parking Vancouver52205 Travel &amp; Parking8</v>
      </c>
      <c r="G512" s="15">
        <f t="shared" si="29"/>
        <v>45688</v>
      </c>
      <c r="H512" s="16" t="str">
        <f>IF((IFERROR((VLOOKUP(D512,'Automation (QBO)'!A:B,2,FALSE)),"0"))=0,"Suspense",(IFERROR((VLOOKUP(D512,'Automation (QBO)'!A:B,2,FALSE)),"Suspense")))</f>
        <v>Travel &amp; Parking</v>
      </c>
      <c r="I512" s="17">
        <f t="shared" si="30"/>
        <v>8</v>
      </c>
      <c r="J512" s="12" t="str">
        <f t="shared" si="31"/>
        <v>Travel &amp; Parking</v>
      </c>
    </row>
    <row r="513" spans="1:10" ht="16">
      <c r="A513" s="13" t="s">
        <v>360</v>
      </c>
      <c r="B513" s="12" t="s">
        <v>78</v>
      </c>
      <c r="C513" s="12" t="s">
        <v>141</v>
      </c>
      <c r="D513" s="12" t="s">
        <v>199</v>
      </c>
      <c r="E513" s="12">
        <v>0</v>
      </c>
      <c r="F513" s="14" t="str">
        <f t="shared" si="28"/>
        <v>2025-01-31ExpenseDSPC Parking Vancouver21020 GST/HST Payable0</v>
      </c>
      <c r="G513" s="15">
        <f t="shared" si="29"/>
        <v>45688</v>
      </c>
      <c r="H513" s="16" t="str">
        <f>IF((IFERROR((VLOOKUP(D513,'Automation (QBO)'!A:B,2,FALSE)),"0"))=0,"Suspense",(IFERROR((VLOOKUP(D513,'Automation (QBO)'!A:B,2,FALSE)),"Suspense")))</f>
        <v>GST/HST Payable</v>
      </c>
      <c r="I513" s="17">
        <f t="shared" si="30"/>
        <v>0</v>
      </c>
      <c r="J513" s="12" t="str">
        <f t="shared" si="31"/>
        <v>GST/HST Payable</v>
      </c>
    </row>
    <row r="514" spans="1:10" ht="16">
      <c r="A514" s="13" t="s">
        <v>360</v>
      </c>
      <c r="B514" s="12" t="s">
        <v>78</v>
      </c>
      <c r="C514" s="12" t="s">
        <v>97</v>
      </c>
      <c r="D514" s="12" t="s">
        <v>203</v>
      </c>
      <c r="E514" s="12">
        <v>73.58</v>
      </c>
      <c r="F514" s="14" t="str">
        <f t="shared" ref="F514:F577" si="32">A514&amp;B514&amp;C514&amp;D514&amp;E514</f>
        <v>2025-01-31ExpenseBrowns Socialhouse Restaurant52190 Meals &amp; Entertainment73.58</v>
      </c>
      <c r="G514" s="15">
        <f t="shared" ref="G514:G577" si="33">IFERROR((DATEVALUE(A514)),A514)</f>
        <v>45688</v>
      </c>
      <c r="H514" s="16" t="str">
        <f>IF((IFERROR((VLOOKUP(D514,'Automation (QBO)'!A:B,2,FALSE)),"0"))=0,"Suspense",(IFERROR((VLOOKUP(D514,'Automation (QBO)'!A:B,2,FALSE)),"Suspense")))</f>
        <v>Meals &amp; Entertainment</v>
      </c>
      <c r="I514" s="17">
        <f t="shared" ref="I514:I577" si="34">E514</f>
        <v>73.58</v>
      </c>
      <c r="J514" s="12" t="str">
        <f t="shared" ref="J514:J577" si="35">H514</f>
        <v>Meals &amp; Entertainment</v>
      </c>
    </row>
    <row r="515" spans="1:10" ht="16">
      <c r="A515" s="13" t="s">
        <v>360</v>
      </c>
      <c r="B515" s="12" t="s">
        <v>78</v>
      </c>
      <c r="C515" s="12" t="s">
        <v>97</v>
      </c>
      <c r="D515" s="12" t="s">
        <v>203</v>
      </c>
      <c r="E515" s="12">
        <v>16.190000000000001</v>
      </c>
      <c r="F515" s="14" t="str">
        <f t="shared" si="32"/>
        <v>2025-01-31ExpenseBrowns Socialhouse Restaurant52190 Meals &amp; Entertainment16.19</v>
      </c>
      <c r="G515" s="15">
        <f t="shared" si="33"/>
        <v>45688</v>
      </c>
      <c r="H515" s="16" t="str">
        <f>IF((IFERROR((VLOOKUP(D515,'Automation (QBO)'!A:B,2,FALSE)),"0"))=0,"Suspense",(IFERROR((VLOOKUP(D515,'Automation (QBO)'!A:B,2,FALSE)),"Suspense")))</f>
        <v>Meals &amp; Entertainment</v>
      </c>
      <c r="I515" s="17">
        <f t="shared" si="34"/>
        <v>16.190000000000001</v>
      </c>
      <c r="J515" s="12" t="str">
        <f t="shared" si="35"/>
        <v>Meals &amp; Entertainment</v>
      </c>
    </row>
    <row r="516" spans="1:10" ht="16">
      <c r="A516" s="13" t="s">
        <v>360</v>
      </c>
      <c r="B516" s="12" t="s">
        <v>78</v>
      </c>
      <c r="C516" s="12" t="s">
        <v>97</v>
      </c>
      <c r="D516" s="12" t="s">
        <v>199</v>
      </c>
      <c r="E516" s="12">
        <v>0</v>
      </c>
      <c r="F516" s="14" t="str">
        <f t="shared" si="32"/>
        <v>2025-01-31ExpenseBrowns Socialhouse Restaurant21020 GST/HST Payable0</v>
      </c>
      <c r="G516" s="15">
        <f t="shared" si="33"/>
        <v>45688</v>
      </c>
      <c r="H516" s="16" t="str">
        <f>IF((IFERROR((VLOOKUP(D516,'Automation (QBO)'!A:B,2,FALSE)),"0"))=0,"Suspense",(IFERROR((VLOOKUP(D516,'Automation (QBO)'!A:B,2,FALSE)),"Suspense")))</f>
        <v>GST/HST Payable</v>
      </c>
      <c r="I516" s="17">
        <f t="shared" si="34"/>
        <v>0</v>
      </c>
      <c r="J516" s="12" t="str">
        <f t="shared" si="35"/>
        <v>GST/HST Payable</v>
      </c>
    </row>
    <row r="517" spans="1:10" ht="16">
      <c r="A517" s="13" t="s">
        <v>360</v>
      </c>
      <c r="B517" s="12" t="s">
        <v>78</v>
      </c>
      <c r="C517" s="12" t="s">
        <v>146</v>
      </c>
      <c r="D517" s="12" t="s">
        <v>203</v>
      </c>
      <c r="E517" s="12">
        <v>42.46</v>
      </c>
      <c r="F517" s="14" t="str">
        <f t="shared" si="32"/>
        <v>2025-01-31ExpenseTim Horton's52190 Meals &amp; Entertainment42.46</v>
      </c>
      <c r="G517" s="15">
        <f t="shared" si="33"/>
        <v>45688</v>
      </c>
      <c r="H517" s="16" t="str">
        <f>IF((IFERROR((VLOOKUP(D517,'Automation (QBO)'!A:B,2,FALSE)),"0"))=0,"Suspense",(IFERROR((VLOOKUP(D517,'Automation (QBO)'!A:B,2,FALSE)),"Suspense")))</f>
        <v>Meals &amp; Entertainment</v>
      </c>
      <c r="I517" s="17">
        <f t="shared" si="34"/>
        <v>42.46</v>
      </c>
      <c r="J517" s="12" t="str">
        <f t="shared" si="35"/>
        <v>Meals &amp; Entertainment</v>
      </c>
    </row>
    <row r="518" spans="1:10" ht="16">
      <c r="A518" s="13" t="s">
        <v>360</v>
      </c>
      <c r="B518" s="12" t="s">
        <v>78</v>
      </c>
      <c r="C518" s="12" t="s">
        <v>146</v>
      </c>
      <c r="D518" s="12" t="s">
        <v>199</v>
      </c>
      <c r="E518" s="12">
        <v>0</v>
      </c>
      <c r="F518" s="14" t="str">
        <f t="shared" si="32"/>
        <v>2025-01-31ExpenseTim Horton's21020 GST/HST Payable0</v>
      </c>
      <c r="G518" s="15">
        <f t="shared" si="33"/>
        <v>45688</v>
      </c>
      <c r="H518" s="16" t="str">
        <f>IF((IFERROR((VLOOKUP(D518,'Automation (QBO)'!A:B,2,FALSE)),"0"))=0,"Suspense",(IFERROR((VLOOKUP(D518,'Automation (QBO)'!A:B,2,FALSE)),"Suspense")))</f>
        <v>GST/HST Payable</v>
      </c>
      <c r="I518" s="17">
        <f t="shared" si="34"/>
        <v>0</v>
      </c>
      <c r="J518" s="12" t="str">
        <f t="shared" si="35"/>
        <v>GST/HST Payable</v>
      </c>
    </row>
    <row r="519" spans="1:10" ht="16">
      <c r="A519" s="13" t="s">
        <v>360</v>
      </c>
      <c r="B519" s="12" t="s">
        <v>78</v>
      </c>
      <c r="C519" s="12" t="s">
        <v>94</v>
      </c>
      <c r="D519" s="12" t="s">
        <v>661</v>
      </c>
      <c r="E519" s="12">
        <v>70.8</v>
      </c>
      <c r="F519" s="14" t="str">
        <f t="shared" si="32"/>
        <v>2025-01-31ExpenseDicks Lumber51335 Project Expense - Materials70.8</v>
      </c>
      <c r="G519" s="15">
        <f t="shared" si="33"/>
        <v>45688</v>
      </c>
      <c r="H519" s="16" t="str">
        <f>IF((IFERROR((VLOOKUP(D519,'Automation (QBO)'!A:B,2,FALSE)),"0"))=0,"Suspense",(IFERROR((VLOOKUP(D519,'Automation (QBO)'!A:B,2,FALSE)),"Suspense")))</f>
        <v>Project Expense - Materials</v>
      </c>
      <c r="I519" s="17">
        <f t="shared" si="34"/>
        <v>70.8</v>
      </c>
      <c r="J519" s="12" t="str">
        <f t="shared" si="35"/>
        <v>Project Expense - Materials</v>
      </c>
    </row>
    <row r="520" spans="1:10" ht="16">
      <c r="A520" s="13" t="s">
        <v>360</v>
      </c>
      <c r="B520" s="12" t="s">
        <v>78</v>
      </c>
      <c r="C520" s="12" t="s">
        <v>94</v>
      </c>
      <c r="D520" s="12" t="s">
        <v>199</v>
      </c>
      <c r="E520" s="12">
        <v>-3.31</v>
      </c>
      <c r="F520" s="14" t="str">
        <f t="shared" si="32"/>
        <v>2025-01-31ExpenseDicks Lumber21020 GST/HST Payable-3.31</v>
      </c>
      <c r="G520" s="15">
        <f t="shared" si="33"/>
        <v>45688</v>
      </c>
      <c r="H520" s="16" t="str">
        <f>IF((IFERROR((VLOOKUP(D520,'Automation (QBO)'!A:B,2,FALSE)),"0"))=0,"Suspense",(IFERROR((VLOOKUP(D520,'Automation (QBO)'!A:B,2,FALSE)),"Suspense")))</f>
        <v>GST/HST Payable</v>
      </c>
      <c r="I520" s="17">
        <f t="shared" si="34"/>
        <v>-3.31</v>
      </c>
      <c r="J520" s="12" t="str">
        <f t="shared" si="35"/>
        <v>GST/HST Payable</v>
      </c>
    </row>
    <row r="521" spans="1:10" ht="16">
      <c r="A521" s="13" t="s">
        <v>360</v>
      </c>
      <c r="B521" s="12" t="s">
        <v>78</v>
      </c>
      <c r="C521" s="12" t="s">
        <v>137</v>
      </c>
      <c r="D521" s="12" t="s">
        <v>384</v>
      </c>
      <c r="E521" s="12">
        <v>29.11</v>
      </c>
      <c r="F521" s="14" t="str">
        <f t="shared" si="32"/>
        <v>2025-01-31ExpenseAdobe52165 Subscriptions (Annual)29.11</v>
      </c>
      <c r="G521" s="15">
        <f t="shared" si="33"/>
        <v>45688</v>
      </c>
      <c r="H521" s="16" t="str">
        <f>IF((IFERROR((VLOOKUP(D521,'Automation (QBO)'!A:B,2,FALSE)),"0"))=0,"Suspense",(IFERROR((VLOOKUP(D521,'Automation (QBO)'!A:B,2,FALSE)),"Suspense")))</f>
        <v>Subscriptions (Annual)</v>
      </c>
      <c r="I521" s="17">
        <f t="shared" si="34"/>
        <v>29.11</v>
      </c>
      <c r="J521" s="12" t="str">
        <f t="shared" si="35"/>
        <v>Subscriptions (Annual)</v>
      </c>
    </row>
    <row r="522" spans="1:10" ht="16">
      <c r="A522" s="13" t="s">
        <v>360</v>
      </c>
      <c r="B522" s="12" t="s">
        <v>78</v>
      </c>
      <c r="C522" s="12" t="s">
        <v>137</v>
      </c>
      <c r="D522" s="12" t="s">
        <v>199</v>
      </c>
      <c r="E522" s="12">
        <v>0</v>
      </c>
      <c r="F522" s="14" t="str">
        <f t="shared" si="32"/>
        <v>2025-01-31ExpenseAdobe21020 GST/HST Payable0</v>
      </c>
      <c r="G522" s="15">
        <f t="shared" si="33"/>
        <v>45688</v>
      </c>
      <c r="H522" s="16" t="str">
        <f>IF((IFERROR((VLOOKUP(D522,'Automation (QBO)'!A:B,2,FALSE)),"0"))=0,"Suspense",(IFERROR((VLOOKUP(D522,'Automation (QBO)'!A:B,2,FALSE)),"Suspense")))</f>
        <v>GST/HST Payable</v>
      </c>
      <c r="I522" s="17">
        <f t="shared" si="34"/>
        <v>0</v>
      </c>
      <c r="J522" s="12" t="str">
        <f t="shared" si="35"/>
        <v>GST/HST Payable</v>
      </c>
    </row>
    <row r="523" spans="1:10" ht="16">
      <c r="A523" s="13" t="s">
        <v>360</v>
      </c>
      <c r="B523" s="12" t="s">
        <v>78</v>
      </c>
      <c r="C523" s="12" t="s">
        <v>81</v>
      </c>
      <c r="D523" s="12" t="s">
        <v>661</v>
      </c>
      <c r="E523" s="12">
        <v>94.23</v>
      </c>
      <c r="F523" s="14" t="str">
        <f t="shared" si="32"/>
        <v>2025-01-31ExpenseHome Depot51335 Project Expense - Materials94.23</v>
      </c>
      <c r="G523" s="15">
        <f t="shared" si="33"/>
        <v>45688</v>
      </c>
      <c r="H523" s="16" t="str">
        <f>IF((IFERROR((VLOOKUP(D523,'Automation (QBO)'!A:B,2,FALSE)),"0"))=0,"Suspense",(IFERROR((VLOOKUP(D523,'Automation (QBO)'!A:B,2,FALSE)),"Suspense")))</f>
        <v>Project Expense - Materials</v>
      </c>
      <c r="I523" s="17">
        <f t="shared" si="34"/>
        <v>94.23</v>
      </c>
      <c r="J523" s="12" t="str">
        <f t="shared" si="35"/>
        <v>Project Expense - Materials</v>
      </c>
    </row>
    <row r="524" spans="1:10" ht="16">
      <c r="A524" s="13" t="s">
        <v>360</v>
      </c>
      <c r="B524" s="12" t="s">
        <v>78</v>
      </c>
      <c r="C524" s="12" t="s">
        <v>81</v>
      </c>
      <c r="D524" s="12" t="s">
        <v>199</v>
      </c>
      <c r="E524" s="12">
        <v>-4.4000000000000004</v>
      </c>
      <c r="F524" s="14" t="str">
        <f t="shared" si="32"/>
        <v>2025-01-31ExpenseHome Depot21020 GST/HST Payable-4.4</v>
      </c>
      <c r="G524" s="15">
        <f t="shared" si="33"/>
        <v>45688</v>
      </c>
      <c r="H524" s="16" t="str">
        <f>IF((IFERROR((VLOOKUP(D524,'Automation (QBO)'!A:B,2,FALSE)),"0"))=0,"Suspense",(IFERROR((VLOOKUP(D524,'Automation (QBO)'!A:B,2,FALSE)),"Suspense")))</f>
        <v>GST/HST Payable</v>
      </c>
      <c r="I524" s="17">
        <f t="shared" si="34"/>
        <v>-4.4000000000000004</v>
      </c>
      <c r="J524" s="12" t="str">
        <f t="shared" si="35"/>
        <v>GST/HST Payable</v>
      </c>
    </row>
    <row r="525" spans="1:10" ht="16">
      <c r="A525" s="13" t="s">
        <v>360</v>
      </c>
      <c r="B525" s="12" t="s">
        <v>78</v>
      </c>
      <c r="C525" s="12" t="s">
        <v>141</v>
      </c>
      <c r="D525" s="12" t="s">
        <v>210</v>
      </c>
      <c r="E525" s="12">
        <v>8</v>
      </c>
      <c r="F525" s="14" t="str">
        <f t="shared" si="32"/>
        <v>2025-01-31ExpenseDSPC Parking Vancouver52205 Travel &amp; Parking8</v>
      </c>
      <c r="G525" s="15">
        <f t="shared" si="33"/>
        <v>45688</v>
      </c>
      <c r="H525" s="16" t="str">
        <f>IF((IFERROR((VLOOKUP(D525,'Automation (QBO)'!A:B,2,FALSE)),"0"))=0,"Suspense",(IFERROR((VLOOKUP(D525,'Automation (QBO)'!A:B,2,FALSE)),"Suspense")))</f>
        <v>Travel &amp; Parking</v>
      </c>
      <c r="I525" s="17">
        <f t="shared" si="34"/>
        <v>8</v>
      </c>
      <c r="J525" s="12" t="str">
        <f t="shared" si="35"/>
        <v>Travel &amp; Parking</v>
      </c>
    </row>
    <row r="526" spans="1:10" ht="16">
      <c r="A526" s="13" t="s">
        <v>360</v>
      </c>
      <c r="B526" s="12" t="s">
        <v>78</v>
      </c>
      <c r="C526" s="12" t="s">
        <v>141</v>
      </c>
      <c r="D526" s="12" t="s">
        <v>199</v>
      </c>
      <c r="E526" s="12">
        <v>0</v>
      </c>
      <c r="F526" s="14" t="str">
        <f t="shared" si="32"/>
        <v>2025-01-31ExpenseDSPC Parking Vancouver21020 GST/HST Payable0</v>
      </c>
      <c r="G526" s="15">
        <f t="shared" si="33"/>
        <v>45688</v>
      </c>
      <c r="H526" s="16" t="str">
        <f>IF((IFERROR((VLOOKUP(D526,'Automation (QBO)'!A:B,2,FALSE)),"0"))=0,"Suspense",(IFERROR((VLOOKUP(D526,'Automation (QBO)'!A:B,2,FALSE)),"Suspense")))</f>
        <v>GST/HST Payable</v>
      </c>
      <c r="I526" s="17">
        <f t="shared" si="34"/>
        <v>0</v>
      </c>
      <c r="J526" s="12" t="str">
        <f t="shared" si="35"/>
        <v>GST/HST Payable</v>
      </c>
    </row>
    <row r="527" spans="1:10" ht="16">
      <c r="A527" s="13" t="s">
        <v>360</v>
      </c>
      <c r="B527" s="12" t="s">
        <v>78</v>
      </c>
      <c r="C527" s="12" t="s">
        <v>141</v>
      </c>
      <c r="D527" s="12" t="s">
        <v>210</v>
      </c>
      <c r="E527" s="12">
        <v>10</v>
      </c>
      <c r="F527" s="14" t="str">
        <f t="shared" si="32"/>
        <v>2025-01-31ExpenseDSPC Parking Vancouver52205 Travel &amp; Parking10</v>
      </c>
      <c r="G527" s="15">
        <f t="shared" si="33"/>
        <v>45688</v>
      </c>
      <c r="H527" s="16" t="str">
        <f>IF((IFERROR((VLOOKUP(D527,'Automation (QBO)'!A:B,2,FALSE)),"0"))=0,"Suspense",(IFERROR((VLOOKUP(D527,'Automation (QBO)'!A:B,2,FALSE)),"Suspense")))</f>
        <v>Travel &amp; Parking</v>
      </c>
      <c r="I527" s="17">
        <f t="shared" si="34"/>
        <v>10</v>
      </c>
      <c r="J527" s="12" t="str">
        <f t="shared" si="35"/>
        <v>Travel &amp; Parking</v>
      </c>
    </row>
    <row r="528" spans="1:10" ht="16">
      <c r="A528" s="13" t="s">
        <v>360</v>
      </c>
      <c r="B528" s="12" t="s">
        <v>78</v>
      </c>
      <c r="C528" s="12" t="s">
        <v>141</v>
      </c>
      <c r="D528" s="12" t="s">
        <v>199</v>
      </c>
      <c r="E528" s="12">
        <v>0</v>
      </c>
      <c r="F528" s="14" t="str">
        <f t="shared" si="32"/>
        <v>2025-01-31ExpenseDSPC Parking Vancouver21020 GST/HST Payable0</v>
      </c>
      <c r="G528" s="15">
        <f t="shared" si="33"/>
        <v>45688</v>
      </c>
      <c r="H528" s="16" t="str">
        <f>IF((IFERROR((VLOOKUP(D528,'Automation (QBO)'!A:B,2,FALSE)),"0"))=0,"Suspense",(IFERROR((VLOOKUP(D528,'Automation (QBO)'!A:B,2,FALSE)),"Suspense")))</f>
        <v>GST/HST Payable</v>
      </c>
      <c r="I528" s="17">
        <f t="shared" si="34"/>
        <v>0</v>
      </c>
      <c r="J528" s="12" t="str">
        <f t="shared" si="35"/>
        <v>GST/HST Payable</v>
      </c>
    </row>
    <row r="529" spans="1:10" ht="16">
      <c r="A529" s="13" t="s">
        <v>360</v>
      </c>
      <c r="B529" s="12" t="s">
        <v>78</v>
      </c>
      <c r="D529" s="12" t="s">
        <v>206</v>
      </c>
      <c r="E529" s="12">
        <v>9.5</v>
      </c>
      <c r="F529" s="14" t="str">
        <f t="shared" si="32"/>
        <v>2025-01-31Expense52115 Bank Fees9.5</v>
      </c>
      <c r="G529" s="15">
        <f t="shared" si="33"/>
        <v>45688</v>
      </c>
      <c r="H529" s="16" t="str">
        <f>IF((IFERROR((VLOOKUP(D529,'Automation (QBO)'!A:B,2,FALSE)),"0"))=0,"Suspense",(IFERROR((VLOOKUP(D529,'Automation (QBO)'!A:B,2,FALSE)),"Suspense")))</f>
        <v>Bank Fees</v>
      </c>
      <c r="I529" s="17">
        <f t="shared" si="34"/>
        <v>9.5</v>
      </c>
      <c r="J529" s="12" t="str">
        <f t="shared" si="35"/>
        <v>Bank Fees</v>
      </c>
    </row>
    <row r="530" spans="1:10" ht="16">
      <c r="A530" s="13" t="s">
        <v>360</v>
      </c>
      <c r="B530" s="12" t="s">
        <v>78</v>
      </c>
      <c r="D530" s="12" t="s">
        <v>199</v>
      </c>
      <c r="E530" s="12">
        <v>0</v>
      </c>
      <c r="F530" s="14" t="str">
        <f t="shared" si="32"/>
        <v>2025-01-31Expense21020 GST/HST Payable0</v>
      </c>
      <c r="G530" s="15">
        <f t="shared" si="33"/>
        <v>45688</v>
      </c>
      <c r="H530" s="16" t="str">
        <f>IF((IFERROR((VLOOKUP(D530,'Automation (QBO)'!A:B,2,FALSE)),"0"))=0,"Suspense",(IFERROR((VLOOKUP(D530,'Automation (QBO)'!A:B,2,FALSE)),"Suspense")))</f>
        <v>GST/HST Payable</v>
      </c>
      <c r="I530" s="17">
        <f t="shared" si="34"/>
        <v>0</v>
      </c>
      <c r="J530" s="12" t="str">
        <f t="shared" si="35"/>
        <v>GST/HST Payable</v>
      </c>
    </row>
    <row r="531" spans="1:10" ht="16">
      <c r="A531" s="13" t="s">
        <v>360</v>
      </c>
      <c r="B531" s="12" t="s">
        <v>78</v>
      </c>
      <c r="D531" s="12" t="s">
        <v>206</v>
      </c>
      <c r="E531" s="12">
        <v>40</v>
      </c>
      <c r="F531" s="14" t="str">
        <f t="shared" si="32"/>
        <v>2025-01-31Expense52115 Bank Fees40</v>
      </c>
      <c r="G531" s="15">
        <f t="shared" si="33"/>
        <v>45688</v>
      </c>
      <c r="H531" s="16" t="str">
        <f>IF((IFERROR((VLOOKUP(D531,'Automation (QBO)'!A:B,2,FALSE)),"0"))=0,"Suspense",(IFERROR((VLOOKUP(D531,'Automation (QBO)'!A:B,2,FALSE)),"Suspense")))</f>
        <v>Bank Fees</v>
      </c>
      <c r="I531" s="17">
        <f t="shared" si="34"/>
        <v>40</v>
      </c>
      <c r="J531" s="12" t="str">
        <f t="shared" si="35"/>
        <v>Bank Fees</v>
      </c>
    </row>
    <row r="532" spans="1:10" ht="16">
      <c r="A532" s="13" t="s">
        <v>360</v>
      </c>
      <c r="B532" s="12" t="s">
        <v>78</v>
      </c>
      <c r="D532" s="12" t="s">
        <v>199</v>
      </c>
      <c r="E532" s="12">
        <v>0</v>
      </c>
      <c r="F532" s="14" t="str">
        <f t="shared" si="32"/>
        <v>2025-01-31Expense21020 GST/HST Payable0</v>
      </c>
      <c r="G532" s="15">
        <f t="shared" si="33"/>
        <v>45688</v>
      </c>
      <c r="H532" s="16" t="str">
        <f>IF((IFERROR((VLOOKUP(D532,'Automation (QBO)'!A:B,2,FALSE)),"0"))=0,"Suspense",(IFERROR((VLOOKUP(D532,'Automation (QBO)'!A:B,2,FALSE)),"Suspense")))</f>
        <v>GST/HST Payable</v>
      </c>
      <c r="I532" s="17">
        <f t="shared" si="34"/>
        <v>0</v>
      </c>
      <c r="J532" s="12" t="str">
        <f t="shared" si="35"/>
        <v>GST/HST Payable</v>
      </c>
    </row>
    <row r="533" spans="1:10" ht="16">
      <c r="A533" s="13" t="s">
        <v>360</v>
      </c>
      <c r="B533" s="12" t="s">
        <v>78</v>
      </c>
      <c r="D533" s="12" t="s">
        <v>206</v>
      </c>
      <c r="E533" s="12">
        <v>8.2899999999999991</v>
      </c>
      <c r="F533" s="14" t="str">
        <f t="shared" si="32"/>
        <v>2025-01-31Expense52115 Bank Fees8.29</v>
      </c>
      <c r="G533" s="15">
        <f t="shared" si="33"/>
        <v>45688</v>
      </c>
      <c r="H533" s="16" t="str">
        <f>IF((IFERROR((VLOOKUP(D533,'Automation (QBO)'!A:B,2,FALSE)),"0"))=0,"Suspense",(IFERROR((VLOOKUP(D533,'Automation (QBO)'!A:B,2,FALSE)),"Suspense")))</f>
        <v>Bank Fees</v>
      </c>
      <c r="I533" s="17">
        <f t="shared" si="34"/>
        <v>8.2899999999999991</v>
      </c>
      <c r="J533" s="12" t="str">
        <f t="shared" si="35"/>
        <v>Bank Fees</v>
      </c>
    </row>
    <row r="534" spans="1:10" ht="16">
      <c r="A534" s="13" t="s">
        <v>360</v>
      </c>
      <c r="B534" s="12" t="s">
        <v>78</v>
      </c>
      <c r="D534" s="12" t="s">
        <v>199</v>
      </c>
      <c r="E534" s="12">
        <v>0</v>
      </c>
      <c r="F534" s="14" t="str">
        <f t="shared" si="32"/>
        <v>2025-01-31Expense21020 GST/HST Payable0</v>
      </c>
      <c r="G534" s="15">
        <f t="shared" si="33"/>
        <v>45688</v>
      </c>
      <c r="H534" s="16" t="str">
        <f>IF((IFERROR((VLOOKUP(D534,'Automation (QBO)'!A:B,2,FALSE)),"0"))=0,"Suspense",(IFERROR((VLOOKUP(D534,'Automation (QBO)'!A:B,2,FALSE)),"Suspense")))</f>
        <v>GST/HST Payable</v>
      </c>
      <c r="I534" s="17">
        <f t="shared" si="34"/>
        <v>0</v>
      </c>
      <c r="J534" s="12" t="str">
        <f t="shared" si="35"/>
        <v>GST/HST Payable</v>
      </c>
    </row>
    <row r="535" spans="1:10" ht="16">
      <c r="A535" s="13" t="s">
        <v>360</v>
      </c>
      <c r="B535" s="12" t="s">
        <v>78</v>
      </c>
      <c r="C535" s="12" t="s">
        <v>139</v>
      </c>
      <c r="D535" s="12" t="s">
        <v>207</v>
      </c>
      <c r="E535" s="12">
        <v>-6</v>
      </c>
      <c r="F535" s="14" t="str">
        <f t="shared" si="32"/>
        <v>2025-01-31ExpenseService Charge11010 Savings (CIBC)-6</v>
      </c>
      <c r="G535" s="15">
        <f t="shared" si="33"/>
        <v>45688</v>
      </c>
      <c r="H535" s="16" t="str">
        <f>IF((IFERROR((VLOOKUP(D535,'Automation (QBO)'!A:B,2,FALSE)),"0"))=0,"Suspense",(IFERROR((VLOOKUP(D535,'Automation (QBO)'!A:B,2,FALSE)),"Suspense")))</f>
        <v>Savings (CIBC)</v>
      </c>
      <c r="I535" s="17">
        <f t="shared" si="34"/>
        <v>-6</v>
      </c>
      <c r="J535" s="12" t="str">
        <f t="shared" si="35"/>
        <v>Savings (CIBC)</v>
      </c>
    </row>
    <row r="536" spans="1:10" ht="16">
      <c r="A536" s="13" t="s">
        <v>360</v>
      </c>
      <c r="B536" s="12" t="s">
        <v>78</v>
      </c>
      <c r="C536" s="12" t="s">
        <v>139</v>
      </c>
      <c r="D536" s="12" t="s">
        <v>206</v>
      </c>
      <c r="E536" s="12">
        <v>6</v>
      </c>
      <c r="F536" s="14" t="str">
        <f t="shared" si="32"/>
        <v>2025-01-31ExpenseService Charge52115 Bank Fees6</v>
      </c>
      <c r="G536" s="15">
        <f t="shared" si="33"/>
        <v>45688</v>
      </c>
      <c r="H536" s="16" t="str">
        <f>IF((IFERROR((VLOOKUP(D536,'Automation (QBO)'!A:B,2,FALSE)),"0"))=0,"Suspense",(IFERROR((VLOOKUP(D536,'Automation (QBO)'!A:B,2,FALSE)),"Suspense")))</f>
        <v>Bank Fees</v>
      </c>
      <c r="I536" s="17">
        <f t="shared" si="34"/>
        <v>6</v>
      </c>
      <c r="J536" s="12" t="str">
        <f t="shared" si="35"/>
        <v>Bank Fees</v>
      </c>
    </row>
    <row r="537" spans="1:10" ht="16">
      <c r="A537" s="13" t="s">
        <v>360</v>
      </c>
      <c r="B537" s="12" t="s">
        <v>78</v>
      </c>
      <c r="C537" s="12" t="s">
        <v>139</v>
      </c>
      <c r="D537" s="12" t="s">
        <v>199</v>
      </c>
      <c r="E537" s="12">
        <v>0</v>
      </c>
      <c r="F537" s="14" t="str">
        <f t="shared" si="32"/>
        <v>2025-01-31ExpenseService Charge21020 GST/HST Payable0</v>
      </c>
      <c r="G537" s="15">
        <f t="shared" si="33"/>
        <v>45688</v>
      </c>
      <c r="H537" s="16" t="str">
        <f>IF((IFERROR((VLOOKUP(D537,'Automation (QBO)'!A:B,2,FALSE)),"0"))=0,"Suspense",(IFERROR((VLOOKUP(D537,'Automation (QBO)'!A:B,2,FALSE)),"Suspense")))</f>
        <v>GST/HST Payable</v>
      </c>
      <c r="I537" s="17">
        <f t="shared" si="34"/>
        <v>0</v>
      </c>
      <c r="J537" s="12" t="str">
        <f t="shared" si="35"/>
        <v>GST/HST Payable</v>
      </c>
    </row>
    <row r="538" spans="1:10" ht="16">
      <c r="A538" s="13" t="s">
        <v>360</v>
      </c>
      <c r="B538" s="12" t="s">
        <v>78</v>
      </c>
      <c r="D538" s="12" t="s">
        <v>201</v>
      </c>
      <c r="E538" s="12">
        <v>-9.5</v>
      </c>
      <c r="F538" s="14" t="str">
        <f t="shared" si="32"/>
        <v>2025-01-31Expense11005 Chequing (CIBC)-9.5</v>
      </c>
      <c r="G538" s="15">
        <f t="shared" si="33"/>
        <v>45688</v>
      </c>
      <c r="H538" s="16" t="str">
        <f>IF((IFERROR((VLOOKUP(D538,'Automation (QBO)'!A:B,2,FALSE)),"0"))=0,"Suspense",(IFERROR((VLOOKUP(D538,'Automation (QBO)'!A:B,2,FALSE)),"Suspense")))</f>
        <v>Chequing (CIBC)</v>
      </c>
      <c r="I538" s="17">
        <f t="shared" si="34"/>
        <v>-9.5</v>
      </c>
      <c r="J538" s="12" t="str">
        <f t="shared" si="35"/>
        <v>Chequing (CIBC)</v>
      </c>
    </row>
    <row r="539" spans="1:10" ht="16">
      <c r="A539" s="13" t="s">
        <v>360</v>
      </c>
      <c r="B539" s="12" t="s">
        <v>78</v>
      </c>
      <c r="D539" s="12" t="s">
        <v>201</v>
      </c>
      <c r="E539" s="12">
        <v>-40</v>
      </c>
      <c r="F539" s="14" t="str">
        <f t="shared" si="32"/>
        <v>2025-01-31Expense11005 Chequing (CIBC)-40</v>
      </c>
      <c r="G539" s="15">
        <f t="shared" si="33"/>
        <v>45688</v>
      </c>
      <c r="H539" s="16" t="str">
        <f>IF((IFERROR((VLOOKUP(D539,'Automation (QBO)'!A:B,2,FALSE)),"0"))=0,"Suspense",(IFERROR((VLOOKUP(D539,'Automation (QBO)'!A:B,2,FALSE)),"Suspense")))</f>
        <v>Chequing (CIBC)</v>
      </c>
      <c r="I539" s="17">
        <f t="shared" si="34"/>
        <v>-40</v>
      </c>
      <c r="J539" s="12" t="str">
        <f t="shared" si="35"/>
        <v>Chequing (CIBC)</v>
      </c>
    </row>
    <row r="540" spans="1:10" ht="16">
      <c r="A540" s="13" t="s">
        <v>360</v>
      </c>
      <c r="B540" s="12" t="s">
        <v>78</v>
      </c>
      <c r="D540" s="12" t="s">
        <v>201</v>
      </c>
      <c r="E540" s="12">
        <v>-8.2899999999999991</v>
      </c>
      <c r="F540" s="14" t="str">
        <f t="shared" si="32"/>
        <v>2025-01-31Expense11005 Chequing (CIBC)-8.29</v>
      </c>
      <c r="G540" s="15">
        <f t="shared" si="33"/>
        <v>45688</v>
      </c>
      <c r="H540" s="16" t="str">
        <f>IF((IFERROR((VLOOKUP(D540,'Automation (QBO)'!A:B,2,FALSE)),"0"))=0,"Suspense",(IFERROR((VLOOKUP(D540,'Automation (QBO)'!A:B,2,FALSE)),"Suspense")))</f>
        <v>Chequing (CIBC)</v>
      </c>
      <c r="I540" s="17">
        <f t="shared" si="34"/>
        <v>-8.2899999999999991</v>
      </c>
      <c r="J540" s="12" t="str">
        <f t="shared" si="35"/>
        <v>Chequing (CIBC)</v>
      </c>
    </row>
    <row r="541" spans="1:10" ht="16">
      <c r="A541" s="13" t="s">
        <v>360</v>
      </c>
      <c r="B541" s="12" t="s">
        <v>78</v>
      </c>
      <c r="C541" s="12" t="s">
        <v>100</v>
      </c>
      <c r="D541" s="12" t="s">
        <v>384</v>
      </c>
      <c r="E541" s="12">
        <v>25.94</v>
      </c>
      <c r="F541" s="14" t="str">
        <f t="shared" si="32"/>
        <v>2025-01-31ExpenseMicrosoft Canada Inc52165 Subscriptions (Annual)25.94</v>
      </c>
      <c r="G541" s="15">
        <f t="shared" si="33"/>
        <v>45688</v>
      </c>
      <c r="H541" s="16" t="str">
        <f>IF((IFERROR((VLOOKUP(D541,'Automation (QBO)'!A:B,2,FALSE)),"0"))=0,"Suspense",(IFERROR((VLOOKUP(D541,'Automation (QBO)'!A:B,2,FALSE)),"Suspense")))</f>
        <v>Subscriptions (Annual)</v>
      </c>
      <c r="I541" s="17">
        <f t="shared" si="34"/>
        <v>25.94</v>
      </c>
      <c r="J541" s="12" t="str">
        <f t="shared" si="35"/>
        <v>Subscriptions (Annual)</v>
      </c>
    </row>
    <row r="542" spans="1:10" ht="16">
      <c r="A542" s="13" t="s">
        <v>360</v>
      </c>
      <c r="B542" s="12" t="s">
        <v>78</v>
      </c>
      <c r="C542" s="12" t="s">
        <v>100</v>
      </c>
      <c r="D542" s="12" t="s">
        <v>199</v>
      </c>
      <c r="E542" s="12">
        <v>-1.3</v>
      </c>
      <c r="F542" s="14" t="str">
        <f t="shared" si="32"/>
        <v>2025-01-31ExpenseMicrosoft Canada Inc21020 GST/HST Payable-1.3</v>
      </c>
      <c r="G542" s="15">
        <f t="shared" si="33"/>
        <v>45688</v>
      </c>
      <c r="H542" s="16" t="str">
        <f>IF((IFERROR((VLOOKUP(D542,'Automation (QBO)'!A:B,2,FALSE)),"0"))=0,"Suspense",(IFERROR((VLOOKUP(D542,'Automation (QBO)'!A:B,2,FALSE)),"Suspense")))</f>
        <v>GST/HST Payable</v>
      </c>
      <c r="I542" s="17">
        <f t="shared" si="34"/>
        <v>-1.3</v>
      </c>
      <c r="J542" s="12" t="str">
        <f t="shared" si="35"/>
        <v>GST/HST Payable</v>
      </c>
    </row>
    <row r="543" spans="1:10" ht="16">
      <c r="A543" s="13" t="s">
        <v>360</v>
      </c>
      <c r="B543" s="12" t="s">
        <v>98</v>
      </c>
      <c r="C543" s="12" t="s">
        <v>131</v>
      </c>
      <c r="D543" s="12" t="s">
        <v>315</v>
      </c>
      <c r="E543" s="12">
        <v>-1234.9100000000001</v>
      </c>
      <c r="F543" s="14" t="str">
        <f t="shared" si="32"/>
        <v>2025-01-31Credit Card CreditUnited Rentals17015 Tools &amp; Equipment-1234.91</v>
      </c>
      <c r="G543" s="15">
        <f t="shared" si="33"/>
        <v>45688</v>
      </c>
      <c r="H543" s="16" t="str">
        <f>IF((IFERROR((VLOOKUP(D543,'Automation (QBO)'!A:B,2,FALSE)),"0"))=0,"Suspense",(IFERROR((VLOOKUP(D543,'Automation (QBO)'!A:B,2,FALSE)),"Suspense")))</f>
        <v>Tools &amp; Equipment</v>
      </c>
      <c r="I543" s="17">
        <f t="shared" si="34"/>
        <v>-1234.9100000000001</v>
      </c>
      <c r="J543" s="12" t="str">
        <f t="shared" si="35"/>
        <v>Tools &amp; Equipment</v>
      </c>
    </row>
    <row r="544" spans="1:10" ht="16">
      <c r="A544" s="13" t="s">
        <v>360</v>
      </c>
      <c r="B544" s="12" t="s">
        <v>98</v>
      </c>
      <c r="C544" s="12" t="s">
        <v>131</v>
      </c>
      <c r="D544" s="12" t="s">
        <v>199</v>
      </c>
      <c r="E544" s="12">
        <v>0</v>
      </c>
      <c r="F544" s="14" t="str">
        <f t="shared" si="32"/>
        <v>2025-01-31Credit Card CreditUnited Rentals21020 GST/HST Payable0</v>
      </c>
      <c r="G544" s="15">
        <f t="shared" si="33"/>
        <v>45688</v>
      </c>
      <c r="H544" s="16" t="str">
        <f>IF((IFERROR((VLOOKUP(D544,'Automation (QBO)'!A:B,2,FALSE)),"0"))=0,"Suspense",(IFERROR((VLOOKUP(D544,'Automation (QBO)'!A:B,2,FALSE)),"Suspense")))</f>
        <v>GST/HST Payable</v>
      </c>
      <c r="I544" s="17">
        <f t="shared" si="34"/>
        <v>0</v>
      </c>
      <c r="J544" s="12" t="str">
        <f t="shared" si="35"/>
        <v>GST/HST Payable</v>
      </c>
    </row>
    <row r="545" spans="1:10" ht="16">
      <c r="A545" s="13" t="s">
        <v>360</v>
      </c>
      <c r="B545" s="12" t="s">
        <v>98</v>
      </c>
      <c r="C545" s="12" t="s">
        <v>131</v>
      </c>
      <c r="D545" s="12" t="s">
        <v>315</v>
      </c>
      <c r="E545" s="12">
        <v>-2859.78</v>
      </c>
      <c r="F545" s="14" t="str">
        <f t="shared" si="32"/>
        <v>2025-01-31Credit Card CreditUnited Rentals17015 Tools &amp; Equipment-2859.78</v>
      </c>
      <c r="G545" s="15">
        <f t="shared" si="33"/>
        <v>45688</v>
      </c>
      <c r="H545" s="16" t="str">
        <f>IF((IFERROR((VLOOKUP(D545,'Automation (QBO)'!A:B,2,FALSE)),"0"))=0,"Suspense",(IFERROR((VLOOKUP(D545,'Automation (QBO)'!A:B,2,FALSE)),"Suspense")))</f>
        <v>Tools &amp; Equipment</v>
      </c>
      <c r="I545" s="17">
        <f t="shared" si="34"/>
        <v>-2859.78</v>
      </c>
      <c r="J545" s="12" t="str">
        <f t="shared" si="35"/>
        <v>Tools &amp; Equipment</v>
      </c>
    </row>
    <row r="546" spans="1:10" ht="16">
      <c r="A546" s="13" t="s">
        <v>360</v>
      </c>
      <c r="B546" s="12" t="s">
        <v>98</v>
      </c>
      <c r="C546" s="12" t="s">
        <v>131</v>
      </c>
      <c r="D546" s="12" t="s">
        <v>199</v>
      </c>
      <c r="E546" s="12">
        <v>0</v>
      </c>
      <c r="F546" s="14" t="str">
        <f t="shared" si="32"/>
        <v>2025-01-31Credit Card CreditUnited Rentals21020 GST/HST Payable0</v>
      </c>
      <c r="G546" s="15">
        <f t="shared" si="33"/>
        <v>45688</v>
      </c>
      <c r="H546" s="16" t="str">
        <f>IF((IFERROR((VLOOKUP(D546,'Automation (QBO)'!A:B,2,FALSE)),"0"))=0,"Suspense",(IFERROR((VLOOKUP(D546,'Automation (QBO)'!A:B,2,FALSE)),"Suspense")))</f>
        <v>GST/HST Payable</v>
      </c>
      <c r="I546" s="17">
        <f t="shared" si="34"/>
        <v>0</v>
      </c>
      <c r="J546" s="12" t="str">
        <f t="shared" si="35"/>
        <v>GST/HST Payable</v>
      </c>
    </row>
    <row r="547" spans="1:10" ht="16">
      <c r="A547" s="13" t="s">
        <v>360</v>
      </c>
      <c r="B547" s="12" t="s">
        <v>105</v>
      </c>
      <c r="D547" s="12" t="s">
        <v>667</v>
      </c>
      <c r="E547" s="12">
        <v>-1493</v>
      </c>
      <c r="F547" s="14" t="str">
        <f t="shared" si="32"/>
        <v>2025-01-31Journal Entry41005 Labour - Project Managment-1493</v>
      </c>
      <c r="G547" s="15">
        <f t="shared" si="33"/>
        <v>45688</v>
      </c>
      <c r="H547" s="16" t="str">
        <f>IF((IFERROR((VLOOKUP(D547,'Automation (QBO)'!A:B,2,FALSE)),"0"))=0,"Suspense",(IFERROR((VLOOKUP(D547,'Automation (QBO)'!A:B,2,FALSE)),"Suspense")))</f>
        <v>Labour - Project Managment</v>
      </c>
      <c r="I547" s="17">
        <f t="shared" si="34"/>
        <v>-1493</v>
      </c>
      <c r="J547" s="12" t="str">
        <f t="shared" si="35"/>
        <v>Labour - Project Managment</v>
      </c>
    </row>
    <row r="548" spans="1:10" ht="16">
      <c r="A548" s="13" t="s">
        <v>360</v>
      </c>
      <c r="B548" s="12" t="s">
        <v>105</v>
      </c>
      <c r="D548" s="12" t="s">
        <v>758</v>
      </c>
      <c r="E548" s="12">
        <v>1493</v>
      </c>
      <c r="F548" s="14" t="str">
        <f t="shared" si="32"/>
        <v>2025-01-31Journal Entry42010 Rental - External1493</v>
      </c>
      <c r="G548" s="15">
        <f t="shared" si="33"/>
        <v>45688</v>
      </c>
      <c r="H548" s="16" t="str">
        <f>IF((IFERROR((VLOOKUP(D548,'Automation (QBO)'!A:B,2,FALSE)),"0"))=0,"Suspense",(IFERROR((VLOOKUP(D548,'Automation (QBO)'!A:B,2,FALSE)),"Suspense")))</f>
        <v>Rental - External</v>
      </c>
      <c r="I548" s="17">
        <f t="shared" si="34"/>
        <v>1493</v>
      </c>
      <c r="J548" s="12" t="str">
        <f t="shared" si="35"/>
        <v>Rental - External</v>
      </c>
    </row>
    <row r="549" spans="1:10" ht="16">
      <c r="A549" s="13" t="s">
        <v>360</v>
      </c>
      <c r="B549" s="12" t="s">
        <v>105</v>
      </c>
      <c r="D549" s="12" t="s">
        <v>667</v>
      </c>
      <c r="E549" s="12">
        <v>-7215</v>
      </c>
      <c r="F549" s="14" t="str">
        <f t="shared" si="32"/>
        <v>2025-01-31Journal Entry41005 Labour - Project Managment-7215</v>
      </c>
      <c r="G549" s="15">
        <f t="shared" si="33"/>
        <v>45688</v>
      </c>
      <c r="H549" s="16" t="str">
        <f>IF((IFERROR((VLOOKUP(D549,'Automation (QBO)'!A:B,2,FALSE)),"0"))=0,"Suspense",(IFERROR((VLOOKUP(D549,'Automation (QBO)'!A:B,2,FALSE)),"Suspense")))</f>
        <v>Labour - Project Managment</v>
      </c>
      <c r="I549" s="17">
        <f t="shared" si="34"/>
        <v>-7215</v>
      </c>
      <c r="J549" s="12" t="str">
        <f t="shared" si="35"/>
        <v>Labour - Project Managment</v>
      </c>
    </row>
    <row r="550" spans="1:10" ht="16">
      <c r="A550" s="13" t="s">
        <v>360</v>
      </c>
      <c r="B550" s="12" t="s">
        <v>105</v>
      </c>
      <c r="D550" s="12" t="s">
        <v>759</v>
      </c>
      <c r="E550" s="12">
        <v>7215</v>
      </c>
      <c r="F550" s="14" t="str">
        <f t="shared" si="32"/>
        <v>2025-01-31Journal Entry41006 Labour - General7215</v>
      </c>
      <c r="G550" s="15">
        <f t="shared" si="33"/>
        <v>45688</v>
      </c>
      <c r="H550" s="16" t="str">
        <f>IF((IFERROR((VLOOKUP(D550,'Automation (QBO)'!A:B,2,FALSE)),"0"))=0,"Suspense",(IFERROR((VLOOKUP(D550,'Automation (QBO)'!A:B,2,FALSE)),"Suspense")))</f>
        <v>Labour - General</v>
      </c>
      <c r="I550" s="17">
        <f t="shared" si="34"/>
        <v>7215</v>
      </c>
      <c r="J550" s="12" t="str">
        <f t="shared" si="35"/>
        <v>Labour - General</v>
      </c>
    </row>
    <row r="551" spans="1:10" ht="16">
      <c r="A551" s="13" t="s">
        <v>360</v>
      </c>
      <c r="B551" s="12" t="s">
        <v>105</v>
      </c>
      <c r="D551" s="12" t="s">
        <v>667</v>
      </c>
      <c r="E551" s="12">
        <v>-3227.89</v>
      </c>
      <c r="F551" s="14" t="str">
        <f t="shared" si="32"/>
        <v>2025-01-31Journal Entry41005 Labour - Project Managment-3227.89</v>
      </c>
      <c r="G551" s="15">
        <f t="shared" si="33"/>
        <v>45688</v>
      </c>
      <c r="H551" s="16" t="str">
        <f>IF((IFERROR((VLOOKUP(D551,'Automation (QBO)'!A:B,2,FALSE)),"0"))=0,"Suspense",(IFERROR((VLOOKUP(D551,'Automation (QBO)'!A:B,2,FALSE)),"Suspense")))</f>
        <v>Labour - Project Managment</v>
      </c>
      <c r="I551" s="17">
        <f t="shared" si="34"/>
        <v>-3227.89</v>
      </c>
      <c r="J551" s="12" t="str">
        <f t="shared" si="35"/>
        <v>Labour - Project Managment</v>
      </c>
    </row>
    <row r="552" spans="1:10" ht="16">
      <c r="A552" s="13" t="s">
        <v>360</v>
      </c>
      <c r="B552" s="12" t="s">
        <v>105</v>
      </c>
      <c r="D552" s="12" t="s">
        <v>760</v>
      </c>
      <c r="E552" s="12">
        <v>202.29</v>
      </c>
      <c r="F552" s="14" t="str">
        <f t="shared" si="32"/>
        <v>2025-01-31Journal Entry42015 Margin - Materials202.29</v>
      </c>
      <c r="G552" s="15">
        <f t="shared" si="33"/>
        <v>45688</v>
      </c>
      <c r="H552" s="16" t="str">
        <f>IF((IFERROR((VLOOKUP(D552,'Automation (QBO)'!A:B,2,FALSE)),"0"))=0,"Suspense",(IFERROR((VLOOKUP(D552,'Automation (QBO)'!A:B,2,FALSE)),"Suspense")))</f>
        <v>Margin - Materials</v>
      </c>
      <c r="I552" s="17">
        <f t="shared" si="34"/>
        <v>202.29</v>
      </c>
      <c r="J552" s="12" t="str">
        <f t="shared" si="35"/>
        <v>Margin - Materials</v>
      </c>
    </row>
    <row r="553" spans="1:10" ht="16">
      <c r="A553" s="13" t="s">
        <v>360</v>
      </c>
      <c r="B553" s="12" t="s">
        <v>105</v>
      </c>
      <c r="D553" s="12" t="s">
        <v>761</v>
      </c>
      <c r="E553" s="12">
        <v>1284</v>
      </c>
      <c r="F553" s="14" t="str">
        <f t="shared" si="32"/>
        <v>2025-01-31Journal Entry42020 Margin - Subcontractor1284</v>
      </c>
      <c r="G553" s="15">
        <f t="shared" si="33"/>
        <v>45688</v>
      </c>
      <c r="H553" s="16" t="str">
        <f>IF((IFERROR((VLOOKUP(D553,'Automation (QBO)'!A:B,2,FALSE)),"0"))=0,"Suspense",(IFERROR((VLOOKUP(D553,'Automation (QBO)'!A:B,2,FALSE)),"Suspense")))</f>
        <v>Margin - Subcontractor</v>
      </c>
      <c r="I553" s="17">
        <f t="shared" si="34"/>
        <v>1284</v>
      </c>
      <c r="J553" s="12" t="str">
        <f t="shared" si="35"/>
        <v>Margin - Subcontractor</v>
      </c>
    </row>
    <row r="554" spans="1:10" ht="16">
      <c r="A554" s="13" t="s">
        <v>360</v>
      </c>
      <c r="B554" s="12" t="s">
        <v>105</v>
      </c>
      <c r="D554" s="12" t="s">
        <v>762</v>
      </c>
      <c r="E554" s="12">
        <v>1443</v>
      </c>
      <c r="F554" s="14" t="str">
        <f t="shared" si="32"/>
        <v>2025-01-31Journal Entry42025 Margin - Labour1443</v>
      </c>
      <c r="G554" s="15">
        <f t="shared" si="33"/>
        <v>45688</v>
      </c>
      <c r="H554" s="16" t="str">
        <f>IF((IFERROR((VLOOKUP(D554,'Automation (QBO)'!A:B,2,FALSE)),"0"))=0,"Suspense",(IFERROR((VLOOKUP(D554,'Automation (QBO)'!A:B,2,FALSE)),"Suspense")))</f>
        <v>Margin - Labour</v>
      </c>
      <c r="I554" s="17">
        <f t="shared" si="34"/>
        <v>1443</v>
      </c>
      <c r="J554" s="12" t="str">
        <f t="shared" si="35"/>
        <v>Margin - Labour</v>
      </c>
    </row>
    <row r="555" spans="1:10" ht="16">
      <c r="A555" s="13" t="s">
        <v>360</v>
      </c>
      <c r="B555" s="12" t="s">
        <v>105</v>
      </c>
      <c r="D555" s="12" t="s">
        <v>763</v>
      </c>
      <c r="E555" s="12">
        <v>298.60000000000002</v>
      </c>
      <c r="F555" s="14" t="str">
        <f t="shared" si="32"/>
        <v>2025-01-31Journal Entry42030 Margin - Rental298.6</v>
      </c>
      <c r="G555" s="15">
        <f t="shared" si="33"/>
        <v>45688</v>
      </c>
      <c r="H555" s="16" t="str">
        <f>IF((IFERROR((VLOOKUP(D555,'Automation (QBO)'!A:B,2,FALSE)),"0"))=0,"Suspense",(IFERROR((VLOOKUP(D555,'Automation (QBO)'!A:B,2,FALSE)),"Suspense")))</f>
        <v>Margin - Rental</v>
      </c>
      <c r="I555" s="17">
        <f t="shared" si="34"/>
        <v>298.60000000000002</v>
      </c>
      <c r="J555" s="12" t="str">
        <f t="shared" si="35"/>
        <v>Margin - Rental</v>
      </c>
    </row>
    <row r="556" spans="1:10" ht="16">
      <c r="A556" s="13" t="s">
        <v>360</v>
      </c>
      <c r="B556" s="12" t="s">
        <v>105</v>
      </c>
      <c r="D556" s="12" t="s">
        <v>667</v>
      </c>
      <c r="E556" s="12">
        <v>-493</v>
      </c>
      <c r="F556" s="14" t="str">
        <f t="shared" si="32"/>
        <v>2025-01-31Journal Entry41005 Labour - Project Managment-493</v>
      </c>
      <c r="G556" s="15">
        <f t="shared" si="33"/>
        <v>45688</v>
      </c>
      <c r="H556" s="16" t="str">
        <f>IF((IFERROR((VLOOKUP(D556,'Automation (QBO)'!A:B,2,FALSE)),"0"))=0,"Suspense",(IFERROR((VLOOKUP(D556,'Automation (QBO)'!A:B,2,FALSE)),"Suspense")))</f>
        <v>Labour - Project Managment</v>
      </c>
      <c r="I556" s="17">
        <f t="shared" si="34"/>
        <v>-493</v>
      </c>
      <c r="J556" s="12" t="str">
        <f t="shared" si="35"/>
        <v>Labour - Project Managment</v>
      </c>
    </row>
    <row r="557" spans="1:10" ht="16">
      <c r="A557" s="13" t="s">
        <v>360</v>
      </c>
      <c r="B557" s="12" t="s">
        <v>105</v>
      </c>
      <c r="D557" s="12" t="s">
        <v>758</v>
      </c>
      <c r="E557" s="12">
        <v>493</v>
      </c>
      <c r="F557" s="14" t="str">
        <f t="shared" si="32"/>
        <v>2025-01-31Journal Entry42010 Rental - External493</v>
      </c>
      <c r="G557" s="15">
        <f t="shared" si="33"/>
        <v>45688</v>
      </c>
      <c r="H557" s="16" t="str">
        <f>IF((IFERROR((VLOOKUP(D557,'Automation (QBO)'!A:B,2,FALSE)),"0"))=0,"Suspense",(IFERROR((VLOOKUP(D557,'Automation (QBO)'!A:B,2,FALSE)),"Suspense")))</f>
        <v>Rental - External</v>
      </c>
      <c r="I557" s="17">
        <f t="shared" si="34"/>
        <v>493</v>
      </c>
      <c r="J557" s="12" t="str">
        <f t="shared" si="35"/>
        <v>Rental - External</v>
      </c>
    </row>
    <row r="558" spans="1:10" ht="16">
      <c r="A558" s="13" t="s">
        <v>360</v>
      </c>
      <c r="B558" s="12" t="s">
        <v>105</v>
      </c>
      <c r="D558" s="12" t="s">
        <v>667</v>
      </c>
      <c r="E558" s="12">
        <v>-11960</v>
      </c>
      <c r="F558" s="14" t="str">
        <f t="shared" si="32"/>
        <v>2025-01-31Journal Entry41005 Labour - Project Managment-11960</v>
      </c>
      <c r="G558" s="15">
        <f t="shared" si="33"/>
        <v>45688</v>
      </c>
      <c r="H558" s="16" t="str">
        <f>IF((IFERROR((VLOOKUP(D558,'Automation (QBO)'!A:B,2,FALSE)),"0"))=0,"Suspense",(IFERROR((VLOOKUP(D558,'Automation (QBO)'!A:B,2,FALSE)),"Suspense")))</f>
        <v>Labour - Project Managment</v>
      </c>
      <c r="I558" s="17">
        <f t="shared" si="34"/>
        <v>-11960</v>
      </c>
      <c r="J558" s="12" t="str">
        <f t="shared" si="35"/>
        <v>Labour - Project Managment</v>
      </c>
    </row>
    <row r="559" spans="1:10" ht="16">
      <c r="A559" s="13" t="s">
        <v>360</v>
      </c>
      <c r="B559" s="12" t="s">
        <v>105</v>
      </c>
      <c r="D559" s="12" t="s">
        <v>759</v>
      </c>
      <c r="E559" s="12">
        <v>11960</v>
      </c>
      <c r="F559" s="14" t="str">
        <f t="shared" si="32"/>
        <v>2025-01-31Journal Entry41006 Labour - General11960</v>
      </c>
      <c r="G559" s="15">
        <f t="shared" si="33"/>
        <v>45688</v>
      </c>
      <c r="H559" s="16" t="str">
        <f>IF((IFERROR((VLOOKUP(D559,'Automation (QBO)'!A:B,2,FALSE)),"0"))=0,"Suspense",(IFERROR((VLOOKUP(D559,'Automation (QBO)'!A:B,2,FALSE)),"Suspense")))</f>
        <v>Labour - General</v>
      </c>
      <c r="I559" s="17">
        <f t="shared" si="34"/>
        <v>11960</v>
      </c>
      <c r="J559" s="12" t="str">
        <f t="shared" si="35"/>
        <v>Labour - General</v>
      </c>
    </row>
    <row r="560" spans="1:10" ht="16">
      <c r="A560" s="13" t="s">
        <v>360</v>
      </c>
      <c r="B560" s="12" t="s">
        <v>105</v>
      </c>
      <c r="D560" s="12" t="s">
        <v>667</v>
      </c>
      <c r="E560" s="12">
        <v>-3179.45</v>
      </c>
      <c r="F560" s="14" t="str">
        <f t="shared" si="32"/>
        <v>2025-01-31Journal Entry41005 Labour - Project Managment-3179.45</v>
      </c>
      <c r="G560" s="15">
        <f t="shared" si="33"/>
        <v>45688</v>
      </c>
      <c r="H560" s="16" t="str">
        <f>IF((IFERROR((VLOOKUP(D560,'Automation (QBO)'!A:B,2,FALSE)),"0"))=0,"Suspense",(IFERROR((VLOOKUP(D560,'Automation (QBO)'!A:B,2,FALSE)),"Suspense")))</f>
        <v>Labour - Project Managment</v>
      </c>
      <c r="I560" s="17">
        <f t="shared" si="34"/>
        <v>-3179.45</v>
      </c>
      <c r="J560" s="12" t="str">
        <f t="shared" si="35"/>
        <v>Labour - Project Managment</v>
      </c>
    </row>
    <row r="561" spans="1:10" ht="16">
      <c r="A561" s="13" t="s">
        <v>360</v>
      </c>
      <c r="B561" s="12" t="s">
        <v>105</v>
      </c>
      <c r="D561" s="12" t="s">
        <v>760</v>
      </c>
      <c r="E561" s="12">
        <v>344.31</v>
      </c>
      <c r="F561" s="14" t="str">
        <f t="shared" si="32"/>
        <v>2025-01-31Journal Entry42015 Margin - Materials344.31</v>
      </c>
      <c r="G561" s="15">
        <f t="shared" si="33"/>
        <v>45688</v>
      </c>
      <c r="H561" s="16" t="str">
        <f>IF((IFERROR((VLOOKUP(D561,'Automation (QBO)'!A:B,2,FALSE)),"0"))=0,"Suspense",(IFERROR((VLOOKUP(D561,'Automation (QBO)'!A:B,2,FALSE)),"Suspense")))</f>
        <v>Margin - Materials</v>
      </c>
      <c r="I561" s="17">
        <f t="shared" si="34"/>
        <v>344.31</v>
      </c>
      <c r="J561" s="12" t="str">
        <f t="shared" si="35"/>
        <v>Margin - Materials</v>
      </c>
    </row>
    <row r="562" spans="1:10" ht="16">
      <c r="A562" s="13" t="s">
        <v>360</v>
      </c>
      <c r="B562" s="12" t="s">
        <v>105</v>
      </c>
      <c r="D562" s="12" t="s">
        <v>761</v>
      </c>
      <c r="E562" s="12">
        <v>344.54</v>
      </c>
      <c r="F562" s="14" t="str">
        <f t="shared" si="32"/>
        <v>2025-01-31Journal Entry42020 Margin - Subcontractor344.54</v>
      </c>
      <c r="G562" s="15">
        <f t="shared" si="33"/>
        <v>45688</v>
      </c>
      <c r="H562" s="16" t="str">
        <f>IF((IFERROR((VLOOKUP(D562,'Automation (QBO)'!A:B,2,FALSE)),"0"))=0,"Suspense",(IFERROR((VLOOKUP(D562,'Automation (QBO)'!A:B,2,FALSE)),"Suspense")))</f>
        <v>Margin - Subcontractor</v>
      </c>
      <c r="I562" s="17">
        <f t="shared" si="34"/>
        <v>344.54</v>
      </c>
      <c r="J562" s="12" t="str">
        <f t="shared" si="35"/>
        <v>Margin - Subcontractor</v>
      </c>
    </row>
    <row r="563" spans="1:10" ht="16">
      <c r="A563" s="13" t="s">
        <v>360</v>
      </c>
      <c r="B563" s="12" t="s">
        <v>105</v>
      </c>
      <c r="D563" s="12" t="s">
        <v>762</v>
      </c>
      <c r="E563" s="12">
        <v>2392</v>
      </c>
      <c r="F563" s="14" t="str">
        <f t="shared" si="32"/>
        <v>2025-01-31Journal Entry42025 Margin - Labour2392</v>
      </c>
      <c r="G563" s="15">
        <f t="shared" si="33"/>
        <v>45688</v>
      </c>
      <c r="H563" s="16" t="str">
        <f>IF((IFERROR((VLOOKUP(D563,'Automation (QBO)'!A:B,2,FALSE)),"0"))=0,"Suspense",(IFERROR((VLOOKUP(D563,'Automation (QBO)'!A:B,2,FALSE)),"Suspense")))</f>
        <v>Margin - Labour</v>
      </c>
      <c r="I563" s="17">
        <f t="shared" si="34"/>
        <v>2392</v>
      </c>
      <c r="J563" s="12" t="str">
        <f t="shared" si="35"/>
        <v>Margin - Labour</v>
      </c>
    </row>
    <row r="564" spans="1:10" ht="16">
      <c r="A564" s="13" t="s">
        <v>360</v>
      </c>
      <c r="B564" s="12" t="s">
        <v>105</v>
      </c>
      <c r="D564" s="12" t="s">
        <v>763</v>
      </c>
      <c r="E564" s="12">
        <v>98.6</v>
      </c>
      <c r="F564" s="14" t="str">
        <f t="shared" si="32"/>
        <v>2025-01-31Journal Entry42030 Margin - Rental98.6</v>
      </c>
      <c r="G564" s="15">
        <f t="shared" si="33"/>
        <v>45688</v>
      </c>
      <c r="H564" s="16" t="str">
        <f>IF((IFERROR((VLOOKUP(D564,'Automation (QBO)'!A:B,2,FALSE)),"0"))=0,"Suspense",(IFERROR((VLOOKUP(D564,'Automation (QBO)'!A:B,2,FALSE)),"Suspense")))</f>
        <v>Margin - Rental</v>
      </c>
      <c r="I564" s="17">
        <f t="shared" si="34"/>
        <v>98.6</v>
      </c>
      <c r="J564" s="12" t="str">
        <f t="shared" si="35"/>
        <v>Margin - Rental</v>
      </c>
    </row>
    <row r="565" spans="1:10" ht="16">
      <c r="A565" s="13" t="s">
        <v>360</v>
      </c>
      <c r="B565" s="12" t="s">
        <v>105</v>
      </c>
      <c r="D565" s="12" t="s">
        <v>667</v>
      </c>
      <c r="E565" s="12">
        <v>-13130</v>
      </c>
      <c r="F565" s="14" t="str">
        <f t="shared" si="32"/>
        <v>2025-01-31Journal Entry41005 Labour - Project Managment-13130</v>
      </c>
      <c r="G565" s="15">
        <f t="shared" si="33"/>
        <v>45688</v>
      </c>
      <c r="H565" s="16" t="str">
        <f>IF((IFERROR((VLOOKUP(D565,'Automation (QBO)'!A:B,2,FALSE)),"0"))=0,"Suspense",(IFERROR((VLOOKUP(D565,'Automation (QBO)'!A:B,2,FALSE)),"Suspense")))</f>
        <v>Labour - Project Managment</v>
      </c>
      <c r="I565" s="17">
        <f t="shared" si="34"/>
        <v>-13130</v>
      </c>
      <c r="J565" s="12" t="str">
        <f t="shared" si="35"/>
        <v>Labour - Project Managment</v>
      </c>
    </row>
    <row r="566" spans="1:10" ht="16">
      <c r="A566" s="13" t="s">
        <v>360</v>
      </c>
      <c r="B566" s="12" t="s">
        <v>105</v>
      </c>
      <c r="D566" s="12" t="s">
        <v>759</v>
      </c>
      <c r="E566" s="12">
        <v>13130</v>
      </c>
      <c r="F566" s="14" t="str">
        <f t="shared" si="32"/>
        <v>2025-01-31Journal Entry41006 Labour - General13130</v>
      </c>
      <c r="G566" s="15">
        <f t="shared" si="33"/>
        <v>45688</v>
      </c>
      <c r="H566" s="16" t="str">
        <f>IF((IFERROR((VLOOKUP(D566,'Automation (QBO)'!A:B,2,FALSE)),"0"))=0,"Suspense",(IFERROR((VLOOKUP(D566,'Automation (QBO)'!A:B,2,FALSE)),"Suspense")))</f>
        <v>Labour - General</v>
      </c>
      <c r="I566" s="17">
        <f t="shared" si="34"/>
        <v>13130</v>
      </c>
      <c r="J566" s="12" t="str">
        <f t="shared" si="35"/>
        <v>Labour - General</v>
      </c>
    </row>
    <row r="567" spans="1:10" ht="16">
      <c r="A567" s="13" t="s">
        <v>360</v>
      </c>
      <c r="B567" s="12" t="s">
        <v>105</v>
      </c>
      <c r="D567" s="12" t="s">
        <v>667</v>
      </c>
      <c r="E567" s="12">
        <v>-3244.47</v>
      </c>
      <c r="F567" s="14" t="str">
        <f t="shared" si="32"/>
        <v>2025-01-31Journal Entry41005 Labour - Project Managment-3244.47</v>
      </c>
      <c r="G567" s="15">
        <f t="shared" si="33"/>
        <v>45688</v>
      </c>
      <c r="H567" s="16" t="str">
        <f>IF((IFERROR((VLOOKUP(D567,'Automation (QBO)'!A:B,2,FALSE)),"0"))=0,"Suspense",(IFERROR((VLOOKUP(D567,'Automation (QBO)'!A:B,2,FALSE)),"Suspense")))</f>
        <v>Labour - Project Managment</v>
      </c>
      <c r="I567" s="17">
        <f t="shared" si="34"/>
        <v>-3244.47</v>
      </c>
      <c r="J567" s="12" t="str">
        <f t="shared" si="35"/>
        <v>Labour - Project Managment</v>
      </c>
    </row>
    <row r="568" spans="1:10" ht="16">
      <c r="A568" s="13" t="s">
        <v>360</v>
      </c>
      <c r="B568" s="12" t="s">
        <v>105</v>
      </c>
      <c r="D568" s="12" t="s">
        <v>760</v>
      </c>
      <c r="E568" s="12">
        <v>618.47</v>
      </c>
      <c r="F568" s="14" t="str">
        <f t="shared" si="32"/>
        <v>2025-01-31Journal Entry42015 Margin - Materials618.47</v>
      </c>
      <c r="G568" s="15">
        <f t="shared" si="33"/>
        <v>45688</v>
      </c>
      <c r="H568" s="16" t="str">
        <f>IF((IFERROR((VLOOKUP(D568,'Automation (QBO)'!A:B,2,FALSE)),"0"))=0,"Suspense",(IFERROR((VLOOKUP(D568,'Automation (QBO)'!A:B,2,FALSE)),"Suspense")))</f>
        <v>Margin - Materials</v>
      </c>
      <c r="I568" s="17">
        <f t="shared" si="34"/>
        <v>618.47</v>
      </c>
      <c r="J568" s="12" t="str">
        <f t="shared" si="35"/>
        <v>Margin - Materials</v>
      </c>
    </row>
    <row r="569" spans="1:10" ht="16">
      <c r="A569" s="13" t="s">
        <v>360</v>
      </c>
      <c r="B569" s="12" t="s">
        <v>105</v>
      </c>
      <c r="D569" s="12" t="s">
        <v>762</v>
      </c>
      <c r="E569" s="12">
        <v>2626</v>
      </c>
      <c r="F569" s="14" t="str">
        <f t="shared" si="32"/>
        <v>2025-01-31Journal Entry42025 Margin - Labour2626</v>
      </c>
      <c r="G569" s="15">
        <f t="shared" si="33"/>
        <v>45688</v>
      </c>
      <c r="H569" s="16" t="str">
        <f>IF((IFERROR((VLOOKUP(D569,'Automation (QBO)'!A:B,2,FALSE)),"0"))=0,"Suspense",(IFERROR((VLOOKUP(D569,'Automation (QBO)'!A:B,2,FALSE)),"Suspense")))</f>
        <v>Margin - Labour</v>
      </c>
      <c r="I569" s="17">
        <f t="shared" si="34"/>
        <v>2626</v>
      </c>
      <c r="J569" s="12" t="str">
        <f t="shared" si="35"/>
        <v>Margin - Labour</v>
      </c>
    </row>
    <row r="570" spans="1:10" ht="16">
      <c r="A570" s="13" t="s">
        <v>360</v>
      </c>
      <c r="B570" s="12" t="s">
        <v>98</v>
      </c>
      <c r="C570" s="12" t="s">
        <v>131</v>
      </c>
      <c r="D570" s="12" t="s">
        <v>506</v>
      </c>
      <c r="E570" s="12">
        <v>-2859.78</v>
      </c>
      <c r="F570" s="14" t="str">
        <f t="shared" si="32"/>
        <v>2025-01-31Credit Card CreditUnited Rentals21010 Credit Card (CIBC Visa)-2859.78</v>
      </c>
      <c r="G570" s="15">
        <f t="shared" si="33"/>
        <v>45688</v>
      </c>
      <c r="H570" s="16" t="str">
        <f>IF((IFERROR((VLOOKUP(D570,'Automation (QBO)'!A:B,2,FALSE)),"0"))=0,"Suspense",(IFERROR((VLOOKUP(D570,'Automation (QBO)'!A:B,2,FALSE)),"Suspense")))</f>
        <v>Credit Card (CIBC Visa)</v>
      </c>
      <c r="I570" s="17">
        <f t="shared" si="34"/>
        <v>-2859.78</v>
      </c>
      <c r="J570" s="12" t="str">
        <f t="shared" si="35"/>
        <v>Credit Card (CIBC Visa)</v>
      </c>
    </row>
    <row r="571" spans="1:10" ht="16">
      <c r="A571" s="13" t="s">
        <v>360</v>
      </c>
      <c r="B571" s="12" t="s">
        <v>78</v>
      </c>
      <c r="C571" s="12" t="s">
        <v>141</v>
      </c>
      <c r="D571" s="12" t="s">
        <v>506</v>
      </c>
      <c r="E571" s="12">
        <v>8</v>
      </c>
      <c r="F571" s="14" t="str">
        <f t="shared" si="32"/>
        <v>2025-01-31ExpenseDSPC Parking Vancouver21010 Credit Card (CIBC Visa)8</v>
      </c>
      <c r="G571" s="15">
        <f t="shared" si="33"/>
        <v>45688</v>
      </c>
      <c r="H571" s="16" t="str">
        <f>IF((IFERROR((VLOOKUP(D571,'Automation (QBO)'!A:B,2,FALSE)),"0"))=0,"Suspense",(IFERROR((VLOOKUP(D571,'Automation (QBO)'!A:B,2,FALSE)),"Suspense")))</f>
        <v>Credit Card (CIBC Visa)</v>
      </c>
      <c r="I571" s="17">
        <f t="shared" si="34"/>
        <v>8</v>
      </c>
      <c r="J571" s="12" t="str">
        <f t="shared" si="35"/>
        <v>Credit Card (CIBC Visa)</v>
      </c>
    </row>
    <row r="572" spans="1:10" ht="16">
      <c r="A572" s="13" t="s">
        <v>360</v>
      </c>
      <c r="B572" s="12" t="s">
        <v>78</v>
      </c>
      <c r="C572" s="12" t="s">
        <v>97</v>
      </c>
      <c r="D572" s="12" t="s">
        <v>506</v>
      </c>
      <c r="E572" s="12">
        <v>89.77</v>
      </c>
      <c r="F572" s="14" t="str">
        <f t="shared" si="32"/>
        <v>2025-01-31ExpenseBrowns Socialhouse Restaurant21010 Credit Card (CIBC Visa)89.77</v>
      </c>
      <c r="G572" s="15">
        <f t="shared" si="33"/>
        <v>45688</v>
      </c>
      <c r="H572" s="16" t="str">
        <f>IF((IFERROR((VLOOKUP(D572,'Automation (QBO)'!A:B,2,FALSE)),"0"))=0,"Suspense",(IFERROR((VLOOKUP(D572,'Automation (QBO)'!A:B,2,FALSE)),"Suspense")))</f>
        <v>Credit Card (CIBC Visa)</v>
      </c>
      <c r="I572" s="17">
        <f t="shared" si="34"/>
        <v>89.77</v>
      </c>
      <c r="J572" s="12" t="str">
        <f t="shared" si="35"/>
        <v>Credit Card (CIBC Visa)</v>
      </c>
    </row>
    <row r="573" spans="1:10" ht="16">
      <c r="A573" s="13" t="s">
        <v>360</v>
      </c>
      <c r="B573" s="12" t="s">
        <v>78</v>
      </c>
      <c r="C573" s="12" t="s">
        <v>100</v>
      </c>
      <c r="D573" s="12" t="s">
        <v>506</v>
      </c>
      <c r="E573" s="12">
        <v>27.24</v>
      </c>
      <c r="F573" s="14" t="str">
        <f t="shared" si="32"/>
        <v>2025-01-31ExpenseMicrosoft Canada Inc21010 Credit Card (CIBC Visa)27.24</v>
      </c>
      <c r="G573" s="15">
        <f t="shared" si="33"/>
        <v>45688</v>
      </c>
      <c r="H573" s="16" t="str">
        <f>IF((IFERROR((VLOOKUP(D573,'Automation (QBO)'!A:B,2,FALSE)),"0"))=0,"Suspense",(IFERROR((VLOOKUP(D573,'Automation (QBO)'!A:B,2,FALSE)),"Suspense")))</f>
        <v>Credit Card (CIBC Visa)</v>
      </c>
      <c r="I573" s="17">
        <f t="shared" si="34"/>
        <v>27.24</v>
      </c>
      <c r="J573" s="12" t="str">
        <f t="shared" si="35"/>
        <v>Credit Card (CIBC Visa)</v>
      </c>
    </row>
    <row r="574" spans="1:10" ht="16">
      <c r="A574" s="13" t="s">
        <v>360</v>
      </c>
      <c r="B574" s="12" t="s">
        <v>78</v>
      </c>
      <c r="C574" s="12" t="s">
        <v>137</v>
      </c>
      <c r="D574" s="12" t="s">
        <v>506</v>
      </c>
      <c r="E574" s="12">
        <v>29.11</v>
      </c>
      <c r="F574" s="14" t="str">
        <f t="shared" si="32"/>
        <v>2025-01-31ExpenseAdobe21010 Credit Card (CIBC Visa)29.11</v>
      </c>
      <c r="G574" s="15">
        <f t="shared" si="33"/>
        <v>45688</v>
      </c>
      <c r="H574" s="16" t="str">
        <f>IF((IFERROR((VLOOKUP(D574,'Automation (QBO)'!A:B,2,FALSE)),"0"))=0,"Suspense",(IFERROR((VLOOKUP(D574,'Automation (QBO)'!A:B,2,FALSE)),"Suspense")))</f>
        <v>Credit Card (CIBC Visa)</v>
      </c>
      <c r="I574" s="17">
        <f t="shared" si="34"/>
        <v>29.11</v>
      </c>
      <c r="J574" s="12" t="str">
        <f t="shared" si="35"/>
        <v>Credit Card (CIBC Visa)</v>
      </c>
    </row>
    <row r="575" spans="1:10" ht="16">
      <c r="A575" s="13" t="s">
        <v>360</v>
      </c>
      <c r="B575" s="12" t="s">
        <v>78</v>
      </c>
      <c r="C575" s="12" t="s">
        <v>81</v>
      </c>
      <c r="D575" s="12" t="s">
        <v>506</v>
      </c>
      <c r="E575" s="12">
        <v>98.63</v>
      </c>
      <c r="F575" s="14" t="str">
        <f t="shared" si="32"/>
        <v>2025-01-31ExpenseHome Depot21010 Credit Card (CIBC Visa)98.63</v>
      </c>
      <c r="G575" s="15">
        <f t="shared" si="33"/>
        <v>45688</v>
      </c>
      <c r="H575" s="16" t="str">
        <f>IF((IFERROR((VLOOKUP(D575,'Automation (QBO)'!A:B,2,FALSE)),"0"))=0,"Suspense",(IFERROR((VLOOKUP(D575,'Automation (QBO)'!A:B,2,FALSE)),"Suspense")))</f>
        <v>Credit Card (CIBC Visa)</v>
      </c>
      <c r="I575" s="17">
        <f t="shared" si="34"/>
        <v>98.63</v>
      </c>
      <c r="J575" s="12" t="str">
        <f t="shared" si="35"/>
        <v>Credit Card (CIBC Visa)</v>
      </c>
    </row>
    <row r="576" spans="1:10" ht="16">
      <c r="A576" s="13" t="s">
        <v>360</v>
      </c>
      <c r="B576" s="12" t="s">
        <v>78</v>
      </c>
      <c r="C576" s="12" t="s">
        <v>146</v>
      </c>
      <c r="D576" s="12" t="s">
        <v>506</v>
      </c>
      <c r="E576" s="12">
        <v>42.46</v>
      </c>
      <c r="F576" s="14" t="str">
        <f t="shared" si="32"/>
        <v>2025-01-31ExpenseTim Horton's21010 Credit Card (CIBC Visa)42.46</v>
      </c>
      <c r="G576" s="15">
        <f t="shared" si="33"/>
        <v>45688</v>
      </c>
      <c r="H576" s="16" t="str">
        <f>IF((IFERROR((VLOOKUP(D576,'Automation (QBO)'!A:B,2,FALSE)),"0"))=0,"Suspense",(IFERROR((VLOOKUP(D576,'Automation (QBO)'!A:B,2,FALSE)),"Suspense")))</f>
        <v>Credit Card (CIBC Visa)</v>
      </c>
      <c r="I576" s="17">
        <f t="shared" si="34"/>
        <v>42.46</v>
      </c>
      <c r="J576" s="12" t="str">
        <f t="shared" si="35"/>
        <v>Credit Card (CIBC Visa)</v>
      </c>
    </row>
    <row r="577" spans="1:10" ht="16">
      <c r="A577" s="13" t="s">
        <v>360</v>
      </c>
      <c r="B577" s="12" t="s">
        <v>78</v>
      </c>
      <c r="C577" s="12" t="s">
        <v>94</v>
      </c>
      <c r="D577" s="12" t="s">
        <v>506</v>
      </c>
      <c r="E577" s="12">
        <v>74.11</v>
      </c>
      <c r="F577" s="14" t="str">
        <f t="shared" si="32"/>
        <v>2025-01-31ExpenseDicks Lumber21010 Credit Card (CIBC Visa)74.11</v>
      </c>
      <c r="G577" s="15">
        <f t="shared" si="33"/>
        <v>45688</v>
      </c>
      <c r="H577" s="16" t="str">
        <f>IF((IFERROR((VLOOKUP(D577,'Automation (QBO)'!A:B,2,FALSE)),"0"))=0,"Suspense",(IFERROR((VLOOKUP(D577,'Automation (QBO)'!A:B,2,FALSE)),"Suspense")))</f>
        <v>Credit Card (CIBC Visa)</v>
      </c>
      <c r="I577" s="17">
        <f t="shared" si="34"/>
        <v>74.11</v>
      </c>
      <c r="J577" s="12" t="str">
        <f t="shared" si="35"/>
        <v>Credit Card (CIBC Visa)</v>
      </c>
    </row>
    <row r="578" spans="1:10" ht="16">
      <c r="A578" s="13" t="s">
        <v>360</v>
      </c>
      <c r="B578" s="12" t="s">
        <v>78</v>
      </c>
      <c r="C578" s="12" t="s">
        <v>141</v>
      </c>
      <c r="D578" s="12" t="s">
        <v>506</v>
      </c>
      <c r="E578" s="12">
        <v>8</v>
      </c>
      <c r="F578" s="14" t="str">
        <f t="shared" ref="F578:F641" si="36">A578&amp;B578&amp;C578&amp;D578&amp;E578</f>
        <v>2025-01-31ExpenseDSPC Parking Vancouver21010 Credit Card (CIBC Visa)8</v>
      </c>
      <c r="G578" s="15">
        <f t="shared" ref="G578:G641" si="37">IFERROR((DATEVALUE(A578)),A578)</f>
        <v>45688</v>
      </c>
      <c r="H578" s="16" t="str">
        <f>IF((IFERROR((VLOOKUP(D578,'Automation (QBO)'!A:B,2,FALSE)),"0"))=0,"Suspense",(IFERROR((VLOOKUP(D578,'Automation (QBO)'!A:B,2,FALSE)),"Suspense")))</f>
        <v>Credit Card (CIBC Visa)</v>
      </c>
      <c r="I578" s="17">
        <f t="shared" ref="I578:I641" si="38">E578</f>
        <v>8</v>
      </c>
      <c r="J578" s="12" t="str">
        <f t="shared" ref="J578:J641" si="39">H578</f>
        <v>Credit Card (CIBC Visa)</v>
      </c>
    </row>
    <row r="579" spans="1:10" ht="16">
      <c r="A579" s="13" t="s">
        <v>360</v>
      </c>
      <c r="B579" s="12" t="s">
        <v>98</v>
      </c>
      <c r="C579" s="12" t="s">
        <v>131</v>
      </c>
      <c r="D579" s="12" t="s">
        <v>506</v>
      </c>
      <c r="E579" s="12">
        <v>-1234.9100000000001</v>
      </c>
      <c r="F579" s="14" t="str">
        <f t="shared" si="36"/>
        <v>2025-01-31Credit Card CreditUnited Rentals21010 Credit Card (CIBC Visa)-1234.91</v>
      </c>
      <c r="G579" s="15">
        <f t="shared" si="37"/>
        <v>45688</v>
      </c>
      <c r="H579" s="16" t="str">
        <f>IF((IFERROR((VLOOKUP(D579,'Automation (QBO)'!A:B,2,FALSE)),"0"))=0,"Suspense",(IFERROR((VLOOKUP(D579,'Automation (QBO)'!A:B,2,FALSE)),"Suspense")))</f>
        <v>Credit Card (CIBC Visa)</v>
      </c>
      <c r="I579" s="17">
        <f t="shared" si="38"/>
        <v>-1234.9100000000001</v>
      </c>
      <c r="J579" s="12" t="str">
        <f t="shared" si="39"/>
        <v>Credit Card (CIBC Visa)</v>
      </c>
    </row>
    <row r="580" spans="1:10" ht="16">
      <c r="A580" s="13" t="s">
        <v>360</v>
      </c>
      <c r="B580" s="12" t="s">
        <v>78</v>
      </c>
      <c r="C580" s="12" t="s">
        <v>141</v>
      </c>
      <c r="D580" s="12" t="s">
        <v>506</v>
      </c>
      <c r="E580" s="12">
        <v>10</v>
      </c>
      <c r="F580" s="14" t="str">
        <f t="shared" si="36"/>
        <v>2025-01-31ExpenseDSPC Parking Vancouver21010 Credit Card (CIBC Visa)10</v>
      </c>
      <c r="G580" s="15">
        <f t="shared" si="37"/>
        <v>45688</v>
      </c>
      <c r="H580" s="16" t="str">
        <f>IF((IFERROR((VLOOKUP(D580,'Automation (QBO)'!A:B,2,FALSE)),"0"))=0,"Suspense",(IFERROR((VLOOKUP(D580,'Automation (QBO)'!A:B,2,FALSE)),"Suspense")))</f>
        <v>Credit Card (CIBC Visa)</v>
      </c>
      <c r="I580" s="17">
        <f t="shared" si="38"/>
        <v>10</v>
      </c>
      <c r="J580" s="12" t="str">
        <f t="shared" si="39"/>
        <v>Credit Card (CIBC Visa)</v>
      </c>
    </row>
    <row r="581" spans="1:10" ht="16">
      <c r="A581" s="13" t="s">
        <v>361</v>
      </c>
      <c r="B581" s="12" t="s">
        <v>78</v>
      </c>
      <c r="C581" s="12" t="s">
        <v>91</v>
      </c>
      <c r="D581" s="12" t="s">
        <v>660</v>
      </c>
      <c r="E581" s="12">
        <v>37.42</v>
      </c>
      <c r="F581" s="14" t="str">
        <f t="shared" si="36"/>
        <v>2025-02-01ExpenseWix52152 Technology &amp; Website37.42</v>
      </c>
      <c r="G581" s="15">
        <f t="shared" si="37"/>
        <v>45689</v>
      </c>
      <c r="H581" s="16" t="str">
        <f>IF((IFERROR((VLOOKUP(D581,'Automation (QBO)'!A:B,2,FALSE)),"0"))=0,"Suspense",(IFERROR((VLOOKUP(D581,'Automation (QBO)'!A:B,2,FALSE)),"Suspense")))</f>
        <v>Technology &amp; Website</v>
      </c>
      <c r="I581" s="17">
        <f t="shared" si="38"/>
        <v>37.42</v>
      </c>
      <c r="J581" s="12" t="str">
        <f t="shared" si="39"/>
        <v>Technology &amp; Website</v>
      </c>
    </row>
    <row r="582" spans="1:10" ht="16">
      <c r="A582" s="13" t="s">
        <v>361</v>
      </c>
      <c r="B582" s="12" t="s">
        <v>78</v>
      </c>
      <c r="C582" s="12" t="s">
        <v>140</v>
      </c>
      <c r="D582" s="12" t="s">
        <v>661</v>
      </c>
      <c r="E582" s="12">
        <v>72.739999999999995</v>
      </c>
      <c r="F582" s="14" t="str">
        <f t="shared" si="36"/>
        <v>2025-02-01ExpenseWindsor Plywood51335 Project Expense - Materials72.74</v>
      </c>
      <c r="G582" s="15">
        <f t="shared" si="37"/>
        <v>45689</v>
      </c>
      <c r="H582" s="16" t="str">
        <f>IF((IFERROR((VLOOKUP(D582,'Automation (QBO)'!A:B,2,FALSE)),"0"))=0,"Suspense",(IFERROR((VLOOKUP(D582,'Automation (QBO)'!A:B,2,FALSE)),"Suspense")))</f>
        <v>Project Expense - Materials</v>
      </c>
      <c r="I582" s="17">
        <f t="shared" si="38"/>
        <v>72.739999999999995</v>
      </c>
      <c r="J582" s="12" t="str">
        <f t="shared" si="39"/>
        <v>Project Expense - Materials</v>
      </c>
    </row>
    <row r="583" spans="1:10" ht="16">
      <c r="A583" s="13" t="s">
        <v>361</v>
      </c>
      <c r="B583" s="12" t="s">
        <v>78</v>
      </c>
      <c r="C583" s="12" t="s">
        <v>140</v>
      </c>
      <c r="D583" s="12" t="s">
        <v>199</v>
      </c>
      <c r="E583" s="12">
        <v>-3.4</v>
      </c>
      <c r="F583" s="14" t="str">
        <f t="shared" si="36"/>
        <v>2025-02-01ExpenseWindsor Plywood21020 GST/HST Payable-3.4</v>
      </c>
      <c r="G583" s="15">
        <f t="shared" si="37"/>
        <v>45689</v>
      </c>
      <c r="H583" s="16" t="str">
        <f>IF((IFERROR((VLOOKUP(D583,'Automation (QBO)'!A:B,2,FALSE)),"0"))=0,"Suspense",(IFERROR((VLOOKUP(D583,'Automation (QBO)'!A:B,2,FALSE)),"Suspense")))</f>
        <v>GST/HST Payable</v>
      </c>
      <c r="I583" s="17">
        <f t="shared" si="38"/>
        <v>-3.4</v>
      </c>
      <c r="J583" s="12" t="str">
        <f t="shared" si="39"/>
        <v>GST/HST Payable</v>
      </c>
    </row>
    <row r="584" spans="1:10" ht="16">
      <c r="A584" s="13" t="s">
        <v>361</v>
      </c>
      <c r="B584" s="12" t="s">
        <v>78</v>
      </c>
      <c r="C584" s="12" t="s">
        <v>362</v>
      </c>
      <c r="D584" s="12" t="s">
        <v>213</v>
      </c>
      <c r="E584" s="12">
        <v>171.04</v>
      </c>
      <c r="F584" s="14" t="str">
        <f t="shared" si="36"/>
        <v>2025-02-01ExpenseMobile 1 Lube Express + Tires51305 COGS - Miscellaneous (Vehicle)171.04</v>
      </c>
      <c r="G584" s="15">
        <f t="shared" si="37"/>
        <v>45689</v>
      </c>
      <c r="H584" s="16" t="str">
        <f>IF((IFERROR((VLOOKUP(D584,'Automation (QBO)'!A:B,2,FALSE)),"0"))=0,"Suspense",(IFERROR((VLOOKUP(D584,'Automation (QBO)'!A:B,2,FALSE)),"Suspense")))</f>
        <v>COGS - Miscellaneous (Vehicle)</v>
      </c>
      <c r="I584" s="17">
        <f t="shared" si="38"/>
        <v>171.04</v>
      </c>
      <c r="J584" s="12" t="str">
        <f t="shared" si="39"/>
        <v>COGS - Miscellaneous (Vehicle)</v>
      </c>
    </row>
    <row r="585" spans="1:10" ht="16">
      <c r="A585" s="13" t="s">
        <v>361</v>
      </c>
      <c r="B585" s="12" t="s">
        <v>78</v>
      </c>
      <c r="C585" s="12" t="s">
        <v>362</v>
      </c>
      <c r="D585" s="12" t="s">
        <v>199</v>
      </c>
      <c r="E585" s="12">
        <v>-7.99</v>
      </c>
      <c r="F585" s="14" t="str">
        <f t="shared" si="36"/>
        <v>2025-02-01ExpenseMobile 1 Lube Express + Tires21020 GST/HST Payable-7.99</v>
      </c>
      <c r="G585" s="15">
        <f t="shared" si="37"/>
        <v>45689</v>
      </c>
      <c r="H585" s="16" t="str">
        <f>IF((IFERROR((VLOOKUP(D585,'Automation (QBO)'!A:B,2,FALSE)),"0"))=0,"Suspense",(IFERROR((VLOOKUP(D585,'Automation (QBO)'!A:B,2,FALSE)),"Suspense")))</f>
        <v>GST/HST Payable</v>
      </c>
      <c r="I585" s="17">
        <f t="shared" si="38"/>
        <v>-7.99</v>
      </c>
      <c r="J585" s="12" t="str">
        <f t="shared" si="39"/>
        <v>GST/HST Payable</v>
      </c>
    </row>
    <row r="586" spans="1:10" ht="16">
      <c r="A586" s="13" t="s">
        <v>361</v>
      </c>
      <c r="B586" s="12" t="s">
        <v>78</v>
      </c>
      <c r="C586" s="12" t="s">
        <v>100</v>
      </c>
      <c r="D586" s="12" t="s">
        <v>384</v>
      </c>
      <c r="E586" s="12">
        <v>8.65</v>
      </c>
      <c r="F586" s="14" t="str">
        <f t="shared" si="36"/>
        <v>2025-02-01ExpenseMicrosoft Canada Inc52165 Subscriptions (Annual)8.65</v>
      </c>
      <c r="G586" s="15">
        <f t="shared" si="37"/>
        <v>45689</v>
      </c>
      <c r="H586" s="16" t="str">
        <f>IF((IFERROR((VLOOKUP(D586,'Automation (QBO)'!A:B,2,FALSE)),"0"))=0,"Suspense",(IFERROR((VLOOKUP(D586,'Automation (QBO)'!A:B,2,FALSE)),"Suspense")))</f>
        <v>Subscriptions (Annual)</v>
      </c>
      <c r="I586" s="17">
        <f t="shared" si="38"/>
        <v>8.65</v>
      </c>
      <c r="J586" s="12" t="str">
        <f t="shared" si="39"/>
        <v>Subscriptions (Annual)</v>
      </c>
    </row>
    <row r="587" spans="1:10" ht="16">
      <c r="A587" s="13" t="s">
        <v>361</v>
      </c>
      <c r="B587" s="12" t="s">
        <v>78</v>
      </c>
      <c r="C587" s="12" t="s">
        <v>100</v>
      </c>
      <c r="D587" s="12" t="s">
        <v>199</v>
      </c>
      <c r="E587" s="12">
        <v>-0.43</v>
      </c>
      <c r="F587" s="14" t="str">
        <f t="shared" si="36"/>
        <v>2025-02-01ExpenseMicrosoft Canada Inc21020 GST/HST Payable-0.43</v>
      </c>
      <c r="G587" s="15">
        <f t="shared" si="37"/>
        <v>45689</v>
      </c>
      <c r="H587" s="16" t="str">
        <f>IF((IFERROR((VLOOKUP(D587,'Automation (QBO)'!A:B,2,FALSE)),"0"))=0,"Suspense",(IFERROR((VLOOKUP(D587,'Automation (QBO)'!A:B,2,FALSE)),"Suspense")))</f>
        <v>GST/HST Payable</v>
      </c>
      <c r="I587" s="17">
        <f t="shared" si="38"/>
        <v>-0.43</v>
      </c>
      <c r="J587" s="12" t="str">
        <f t="shared" si="39"/>
        <v>GST/HST Payable</v>
      </c>
    </row>
    <row r="588" spans="1:10" ht="16">
      <c r="A588" s="13" t="s">
        <v>361</v>
      </c>
      <c r="B588" s="12" t="s">
        <v>78</v>
      </c>
      <c r="C588" s="12" t="s">
        <v>100</v>
      </c>
      <c r="D588" s="12" t="s">
        <v>506</v>
      </c>
      <c r="E588" s="12">
        <v>9.08</v>
      </c>
      <c r="F588" s="14" t="str">
        <f t="shared" si="36"/>
        <v>2025-02-01ExpenseMicrosoft Canada Inc21010 Credit Card (CIBC Visa)9.08</v>
      </c>
      <c r="G588" s="15">
        <f t="shared" si="37"/>
        <v>45689</v>
      </c>
      <c r="H588" s="16" t="str">
        <f>IF((IFERROR((VLOOKUP(D588,'Automation (QBO)'!A:B,2,FALSE)),"0"))=0,"Suspense",(IFERROR((VLOOKUP(D588,'Automation (QBO)'!A:B,2,FALSE)),"Suspense")))</f>
        <v>Credit Card (CIBC Visa)</v>
      </c>
      <c r="I588" s="17">
        <f t="shared" si="38"/>
        <v>9.08</v>
      </c>
      <c r="J588" s="12" t="str">
        <f t="shared" si="39"/>
        <v>Credit Card (CIBC Visa)</v>
      </c>
    </row>
    <row r="589" spans="1:10" ht="16">
      <c r="A589" s="13" t="s">
        <v>361</v>
      </c>
      <c r="B589" s="12" t="s">
        <v>78</v>
      </c>
      <c r="C589" s="12" t="s">
        <v>362</v>
      </c>
      <c r="D589" s="12" t="s">
        <v>506</v>
      </c>
      <c r="E589" s="12">
        <v>179.03</v>
      </c>
      <c r="F589" s="14" t="str">
        <f t="shared" si="36"/>
        <v>2025-02-01ExpenseMobile 1 Lube Express + Tires21010 Credit Card (CIBC Visa)179.03</v>
      </c>
      <c r="G589" s="15">
        <f t="shared" si="37"/>
        <v>45689</v>
      </c>
      <c r="H589" s="16" t="str">
        <f>IF((IFERROR((VLOOKUP(D589,'Automation (QBO)'!A:B,2,FALSE)),"0"))=0,"Suspense",(IFERROR((VLOOKUP(D589,'Automation (QBO)'!A:B,2,FALSE)),"Suspense")))</f>
        <v>Credit Card (CIBC Visa)</v>
      </c>
      <c r="I589" s="17">
        <f t="shared" si="38"/>
        <v>179.03</v>
      </c>
      <c r="J589" s="12" t="str">
        <f t="shared" si="39"/>
        <v>Credit Card (CIBC Visa)</v>
      </c>
    </row>
    <row r="590" spans="1:10" ht="16">
      <c r="A590" s="13" t="s">
        <v>361</v>
      </c>
      <c r="B590" s="12" t="s">
        <v>78</v>
      </c>
      <c r="C590" s="12" t="s">
        <v>140</v>
      </c>
      <c r="D590" s="12" t="s">
        <v>506</v>
      </c>
      <c r="E590" s="12">
        <v>76.14</v>
      </c>
      <c r="F590" s="14" t="str">
        <f t="shared" si="36"/>
        <v>2025-02-01ExpenseWindsor Plywood21010 Credit Card (CIBC Visa)76.14</v>
      </c>
      <c r="G590" s="15">
        <f t="shared" si="37"/>
        <v>45689</v>
      </c>
      <c r="H590" s="16" t="str">
        <f>IF((IFERROR((VLOOKUP(D590,'Automation (QBO)'!A:B,2,FALSE)),"0"))=0,"Suspense",(IFERROR((VLOOKUP(D590,'Automation (QBO)'!A:B,2,FALSE)),"Suspense")))</f>
        <v>Credit Card (CIBC Visa)</v>
      </c>
      <c r="I590" s="17">
        <f t="shared" si="38"/>
        <v>76.14</v>
      </c>
      <c r="J590" s="12" t="str">
        <f t="shared" si="39"/>
        <v>Credit Card (CIBC Visa)</v>
      </c>
    </row>
    <row r="591" spans="1:10" ht="16">
      <c r="A591" s="13" t="s">
        <v>361</v>
      </c>
      <c r="B591" s="12" t="s">
        <v>78</v>
      </c>
      <c r="C591" s="12" t="s">
        <v>91</v>
      </c>
      <c r="D591" s="12" t="s">
        <v>506</v>
      </c>
      <c r="E591" s="12">
        <v>37.42</v>
      </c>
      <c r="F591" s="14" t="str">
        <f t="shared" si="36"/>
        <v>2025-02-01ExpenseWix21010 Credit Card (CIBC Visa)37.42</v>
      </c>
      <c r="G591" s="15">
        <f t="shared" si="37"/>
        <v>45689</v>
      </c>
      <c r="H591" s="16" t="str">
        <f>IF((IFERROR((VLOOKUP(D591,'Automation (QBO)'!A:B,2,FALSE)),"0"))=0,"Suspense",(IFERROR((VLOOKUP(D591,'Automation (QBO)'!A:B,2,FALSE)),"Suspense")))</f>
        <v>Credit Card (CIBC Visa)</v>
      </c>
      <c r="I591" s="17">
        <f t="shared" si="38"/>
        <v>37.42</v>
      </c>
      <c r="J591" s="12" t="str">
        <f t="shared" si="39"/>
        <v>Credit Card (CIBC Visa)</v>
      </c>
    </row>
    <row r="592" spans="1:10" ht="16">
      <c r="A592" s="13" t="s">
        <v>363</v>
      </c>
      <c r="B592" s="12" t="s">
        <v>78</v>
      </c>
      <c r="C592" s="12" t="s">
        <v>301</v>
      </c>
      <c r="D592" s="12" t="s">
        <v>661</v>
      </c>
      <c r="E592" s="12">
        <v>142.30000000000001</v>
      </c>
      <c r="F592" s="14" t="str">
        <f t="shared" si="36"/>
        <v>2025-02-03ExpenseIKEA Canada Limited Partnership51335 Project Expense - Materials142.3</v>
      </c>
      <c r="G592" s="15">
        <f t="shared" si="37"/>
        <v>45691</v>
      </c>
      <c r="H592" s="16" t="str">
        <f>IF((IFERROR((VLOOKUP(D592,'Automation (QBO)'!A:B,2,FALSE)),"0"))=0,"Suspense",(IFERROR((VLOOKUP(D592,'Automation (QBO)'!A:B,2,FALSE)),"Suspense")))</f>
        <v>Project Expense - Materials</v>
      </c>
      <c r="I592" s="17">
        <f t="shared" si="38"/>
        <v>142.30000000000001</v>
      </c>
      <c r="J592" s="12" t="str">
        <f t="shared" si="39"/>
        <v>Project Expense - Materials</v>
      </c>
    </row>
    <row r="593" spans="1:10" ht="16">
      <c r="A593" s="13" t="s">
        <v>363</v>
      </c>
      <c r="B593" s="12" t="s">
        <v>78</v>
      </c>
      <c r="C593" s="12" t="s">
        <v>301</v>
      </c>
      <c r="D593" s="12" t="s">
        <v>199</v>
      </c>
      <c r="E593" s="12">
        <v>-6.65</v>
      </c>
      <c r="F593" s="14" t="str">
        <f t="shared" si="36"/>
        <v>2025-02-03ExpenseIKEA Canada Limited Partnership21020 GST/HST Payable-6.65</v>
      </c>
      <c r="G593" s="15">
        <f t="shared" si="37"/>
        <v>45691</v>
      </c>
      <c r="H593" s="16" t="str">
        <f>IF((IFERROR((VLOOKUP(D593,'Automation (QBO)'!A:B,2,FALSE)),"0"))=0,"Suspense",(IFERROR((VLOOKUP(D593,'Automation (QBO)'!A:B,2,FALSE)),"Suspense")))</f>
        <v>GST/HST Payable</v>
      </c>
      <c r="I593" s="17">
        <f t="shared" si="38"/>
        <v>-6.65</v>
      </c>
      <c r="J593" s="12" t="str">
        <f t="shared" si="39"/>
        <v>GST/HST Payable</v>
      </c>
    </row>
    <row r="594" spans="1:10" ht="16">
      <c r="A594" s="13" t="s">
        <v>363</v>
      </c>
      <c r="B594" s="12" t="s">
        <v>78</v>
      </c>
      <c r="C594" s="12" t="s">
        <v>104</v>
      </c>
      <c r="D594" s="12" t="s">
        <v>661</v>
      </c>
      <c r="E594" s="12">
        <v>129.6</v>
      </c>
      <c r="F594" s="14" t="str">
        <f t="shared" si="36"/>
        <v>2025-02-03ExpenseProsol51335 Project Expense - Materials129.6</v>
      </c>
      <c r="G594" s="15">
        <f t="shared" si="37"/>
        <v>45691</v>
      </c>
      <c r="H594" s="16" t="str">
        <f>IF((IFERROR((VLOOKUP(D594,'Automation (QBO)'!A:B,2,FALSE)),"0"))=0,"Suspense",(IFERROR((VLOOKUP(D594,'Automation (QBO)'!A:B,2,FALSE)),"Suspense")))</f>
        <v>Project Expense - Materials</v>
      </c>
      <c r="I594" s="17">
        <f t="shared" si="38"/>
        <v>129.6</v>
      </c>
      <c r="J594" s="12" t="str">
        <f t="shared" si="39"/>
        <v>Project Expense - Materials</v>
      </c>
    </row>
    <row r="595" spans="1:10" ht="16">
      <c r="A595" s="13" t="s">
        <v>363</v>
      </c>
      <c r="B595" s="12" t="s">
        <v>78</v>
      </c>
      <c r="C595" s="12" t="s">
        <v>104</v>
      </c>
      <c r="D595" s="12" t="s">
        <v>199</v>
      </c>
      <c r="E595" s="12">
        <v>-6.06</v>
      </c>
      <c r="F595" s="14" t="str">
        <f t="shared" si="36"/>
        <v>2025-02-03ExpenseProsol21020 GST/HST Payable-6.06</v>
      </c>
      <c r="G595" s="15">
        <f t="shared" si="37"/>
        <v>45691</v>
      </c>
      <c r="H595" s="16" t="str">
        <f>IF((IFERROR((VLOOKUP(D595,'Automation (QBO)'!A:B,2,FALSE)),"0"))=0,"Suspense",(IFERROR((VLOOKUP(D595,'Automation (QBO)'!A:B,2,FALSE)),"Suspense")))</f>
        <v>GST/HST Payable</v>
      </c>
      <c r="I595" s="17">
        <f t="shared" si="38"/>
        <v>-6.06</v>
      </c>
      <c r="J595" s="12" t="str">
        <f t="shared" si="39"/>
        <v>GST/HST Payable</v>
      </c>
    </row>
    <row r="596" spans="1:10" ht="16">
      <c r="A596" s="13" t="s">
        <v>363</v>
      </c>
      <c r="B596" s="12" t="s">
        <v>78</v>
      </c>
      <c r="C596" s="12" t="s">
        <v>87</v>
      </c>
      <c r="D596" s="12" t="s">
        <v>661</v>
      </c>
      <c r="E596" s="12">
        <v>60.04</v>
      </c>
      <c r="F596" s="14" t="str">
        <f t="shared" si="36"/>
        <v>2025-02-03ExpenseVector Repro Graphics51335 Project Expense - Materials60.04</v>
      </c>
      <c r="G596" s="15">
        <f t="shared" si="37"/>
        <v>45691</v>
      </c>
      <c r="H596" s="16" t="str">
        <f>IF((IFERROR((VLOOKUP(D596,'Automation (QBO)'!A:B,2,FALSE)),"0"))=0,"Suspense",(IFERROR((VLOOKUP(D596,'Automation (QBO)'!A:B,2,FALSE)),"Suspense")))</f>
        <v>Project Expense - Materials</v>
      </c>
      <c r="I596" s="17">
        <f t="shared" si="38"/>
        <v>60.04</v>
      </c>
      <c r="J596" s="12" t="str">
        <f t="shared" si="39"/>
        <v>Project Expense - Materials</v>
      </c>
    </row>
    <row r="597" spans="1:10" ht="16">
      <c r="A597" s="13" t="s">
        <v>363</v>
      </c>
      <c r="B597" s="12" t="s">
        <v>78</v>
      </c>
      <c r="C597" s="12" t="s">
        <v>87</v>
      </c>
      <c r="D597" s="12" t="s">
        <v>199</v>
      </c>
      <c r="E597" s="12">
        <v>-2.81</v>
      </c>
      <c r="F597" s="14" t="str">
        <f t="shared" si="36"/>
        <v>2025-02-03ExpenseVector Repro Graphics21020 GST/HST Payable-2.81</v>
      </c>
      <c r="G597" s="15">
        <f t="shared" si="37"/>
        <v>45691</v>
      </c>
      <c r="H597" s="16" t="str">
        <f>IF((IFERROR((VLOOKUP(D597,'Automation (QBO)'!A:B,2,FALSE)),"0"))=0,"Suspense",(IFERROR((VLOOKUP(D597,'Automation (QBO)'!A:B,2,FALSE)),"Suspense")))</f>
        <v>GST/HST Payable</v>
      </c>
      <c r="I597" s="17">
        <f t="shared" si="38"/>
        <v>-2.81</v>
      </c>
      <c r="J597" s="12" t="str">
        <f t="shared" si="39"/>
        <v>GST/HST Payable</v>
      </c>
    </row>
    <row r="598" spans="1:10" ht="16">
      <c r="A598" s="13" t="s">
        <v>363</v>
      </c>
      <c r="B598" s="12" t="s">
        <v>78</v>
      </c>
      <c r="C598" s="12" t="s">
        <v>81</v>
      </c>
      <c r="D598" s="12" t="s">
        <v>661</v>
      </c>
      <c r="E598" s="12">
        <v>86.64</v>
      </c>
      <c r="F598" s="14" t="str">
        <f t="shared" si="36"/>
        <v>2025-02-03ExpenseHome Depot51335 Project Expense - Materials86.64</v>
      </c>
      <c r="G598" s="15">
        <f t="shared" si="37"/>
        <v>45691</v>
      </c>
      <c r="H598" s="16" t="str">
        <f>IF((IFERROR((VLOOKUP(D598,'Automation (QBO)'!A:B,2,FALSE)),"0"))=0,"Suspense",(IFERROR((VLOOKUP(D598,'Automation (QBO)'!A:B,2,FALSE)),"Suspense")))</f>
        <v>Project Expense - Materials</v>
      </c>
      <c r="I598" s="17">
        <f t="shared" si="38"/>
        <v>86.64</v>
      </c>
      <c r="J598" s="12" t="str">
        <f t="shared" si="39"/>
        <v>Project Expense - Materials</v>
      </c>
    </row>
    <row r="599" spans="1:10" ht="16">
      <c r="A599" s="13" t="s">
        <v>363</v>
      </c>
      <c r="B599" s="12" t="s">
        <v>78</v>
      </c>
      <c r="C599" s="12" t="s">
        <v>81</v>
      </c>
      <c r="D599" s="12" t="s">
        <v>199</v>
      </c>
      <c r="E599" s="12">
        <v>-4.05</v>
      </c>
      <c r="F599" s="14" t="str">
        <f t="shared" si="36"/>
        <v>2025-02-03ExpenseHome Depot21020 GST/HST Payable-4.05</v>
      </c>
      <c r="G599" s="15">
        <f t="shared" si="37"/>
        <v>45691</v>
      </c>
      <c r="H599" s="16" t="str">
        <f>IF((IFERROR((VLOOKUP(D599,'Automation (QBO)'!A:B,2,FALSE)),"0"))=0,"Suspense",(IFERROR((VLOOKUP(D599,'Automation (QBO)'!A:B,2,FALSE)),"Suspense")))</f>
        <v>GST/HST Payable</v>
      </c>
      <c r="I599" s="17">
        <f t="shared" si="38"/>
        <v>-4.05</v>
      </c>
      <c r="J599" s="12" t="str">
        <f t="shared" si="39"/>
        <v>GST/HST Payable</v>
      </c>
    </row>
    <row r="600" spans="1:10" ht="16">
      <c r="A600" s="13" t="s">
        <v>363</v>
      </c>
      <c r="B600" s="12" t="s">
        <v>78</v>
      </c>
      <c r="C600" s="12" t="s">
        <v>142</v>
      </c>
      <c r="D600" s="12" t="s">
        <v>404</v>
      </c>
      <c r="E600" s="12">
        <v>1252.44</v>
      </c>
      <c r="F600" s="14" t="str">
        <f t="shared" si="36"/>
        <v>2025-02-03ExpenseInsurance WayPoint Portfolio Inc.52175 Insurance1252.44</v>
      </c>
      <c r="G600" s="15">
        <f t="shared" si="37"/>
        <v>45691</v>
      </c>
      <c r="H600" s="16" t="str">
        <f>IF((IFERROR((VLOOKUP(D600,'Automation (QBO)'!A:B,2,FALSE)),"0"))=0,"Suspense",(IFERROR((VLOOKUP(D600,'Automation (QBO)'!A:B,2,FALSE)),"Suspense")))</f>
        <v>Insurance</v>
      </c>
      <c r="I600" s="17">
        <f t="shared" si="38"/>
        <v>1252.44</v>
      </c>
      <c r="J600" s="12" t="str">
        <f t="shared" si="39"/>
        <v>Insurance</v>
      </c>
    </row>
    <row r="601" spans="1:10" ht="16">
      <c r="A601" s="13" t="s">
        <v>363</v>
      </c>
      <c r="B601" s="12" t="s">
        <v>78</v>
      </c>
      <c r="C601" s="12" t="s">
        <v>142</v>
      </c>
      <c r="D601" s="12" t="s">
        <v>199</v>
      </c>
      <c r="E601" s="12">
        <v>0</v>
      </c>
      <c r="F601" s="14" t="str">
        <f t="shared" si="36"/>
        <v>2025-02-03ExpenseInsurance WayPoint Portfolio Inc.21020 GST/HST Payable0</v>
      </c>
      <c r="G601" s="15">
        <f t="shared" si="37"/>
        <v>45691</v>
      </c>
      <c r="H601" s="16" t="str">
        <f>IF((IFERROR((VLOOKUP(D601,'Automation (QBO)'!A:B,2,FALSE)),"0"))=0,"Suspense",(IFERROR((VLOOKUP(D601,'Automation (QBO)'!A:B,2,FALSE)),"Suspense")))</f>
        <v>GST/HST Payable</v>
      </c>
      <c r="I601" s="17">
        <f t="shared" si="38"/>
        <v>0</v>
      </c>
      <c r="J601" s="12" t="str">
        <f t="shared" si="39"/>
        <v>GST/HST Payable</v>
      </c>
    </row>
    <row r="602" spans="1:10" ht="16">
      <c r="A602" s="13" t="s">
        <v>363</v>
      </c>
      <c r="B602" s="12" t="s">
        <v>84</v>
      </c>
      <c r="C602" s="12" t="s">
        <v>114</v>
      </c>
      <c r="D602" s="12" t="s">
        <v>666</v>
      </c>
      <c r="E602" s="12">
        <v>0</v>
      </c>
      <c r="F602" s="14" t="str">
        <f t="shared" si="36"/>
        <v>2025-02-03InvoiceGarden of Granite Winery:Garden of Granite Project12000 [Accounts Receivable]0</v>
      </c>
      <c r="G602" s="15">
        <f t="shared" si="37"/>
        <v>45691</v>
      </c>
      <c r="H602" s="16" t="str">
        <f>IF((IFERROR((VLOOKUP(D602,'Automation (QBO)'!A:B,2,FALSE)),"0"))=0,"Suspense",(IFERROR((VLOOKUP(D602,'Automation (QBO)'!A:B,2,FALSE)),"Suspense")))</f>
        <v>Accounts Recievable - Suspense</v>
      </c>
      <c r="I602" s="17">
        <f t="shared" si="38"/>
        <v>0</v>
      </c>
      <c r="J602" s="12" t="str">
        <f t="shared" si="39"/>
        <v>Accounts Recievable - Suspense</v>
      </c>
    </row>
    <row r="603" spans="1:10" ht="16">
      <c r="A603" s="13" t="s">
        <v>363</v>
      </c>
      <c r="B603" s="12" t="s">
        <v>84</v>
      </c>
      <c r="C603" s="12" t="s">
        <v>114</v>
      </c>
      <c r="D603" s="12" t="s">
        <v>667</v>
      </c>
      <c r="E603" s="12">
        <v>9700</v>
      </c>
      <c r="F603" s="14" t="str">
        <f t="shared" si="36"/>
        <v>2025-02-03InvoiceGarden of Granite Winery:Garden of Granite Project41005 Labour - Project Managment9700</v>
      </c>
      <c r="G603" s="15">
        <f t="shared" si="37"/>
        <v>45691</v>
      </c>
      <c r="H603" s="16" t="str">
        <f>IF((IFERROR((VLOOKUP(D603,'Automation (QBO)'!A:B,2,FALSE)),"0"))=0,"Suspense",(IFERROR((VLOOKUP(D603,'Automation (QBO)'!A:B,2,FALSE)),"Suspense")))</f>
        <v>Labour - Project Managment</v>
      </c>
      <c r="I603" s="17">
        <f t="shared" si="38"/>
        <v>9700</v>
      </c>
      <c r="J603" s="12" t="str">
        <f t="shared" si="39"/>
        <v>Labour - Project Managment</v>
      </c>
    </row>
    <row r="604" spans="1:10" ht="16">
      <c r="A604" s="13" t="s">
        <v>363</v>
      </c>
      <c r="B604" s="12" t="s">
        <v>84</v>
      </c>
      <c r="C604" s="12" t="s">
        <v>114</v>
      </c>
      <c r="D604" s="12" t="s">
        <v>667</v>
      </c>
      <c r="E604" s="12">
        <v>493</v>
      </c>
      <c r="F604" s="14" t="str">
        <f t="shared" si="36"/>
        <v>2025-02-03InvoiceGarden of Granite Winery:Garden of Granite Project41005 Labour - Project Managment493</v>
      </c>
      <c r="G604" s="15">
        <f t="shared" si="37"/>
        <v>45691</v>
      </c>
      <c r="H604" s="16" t="str">
        <f>IF((IFERROR((VLOOKUP(D604,'Automation (QBO)'!A:B,2,FALSE)),"0"))=0,"Suspense",(IFERROR((VLOOKUP(D604,'Automation (QBO)'!A:B,2,FALSE)),"Suspense")))</f>
        <v>Labour - Project Managment</v>
      </c>
      <c r="I604" s="17">
        <f t="shared" si="38"/>
        <v>493</v>
      </c>
      <c r="J604" s="12" t="str">
        <f t="shared" si="39"/>
        <v>Labour - Project Managment</v>
      </c>
    </row>
    <row r="605" spans="1:10" ht="16">
      <c r="A605" s="13" t="s">
        <v>363</v>
      </c>
      <c r="B605" s="12" t="s">
        <v>84</v>
      </c>
      <c r="C605" s="12" t="s">
        <v>114</v>
      </c>
      <c r="D605" s="12" t="s">
        <v>844</v>
      </c>
      <c r="E605" s="12">
        <v>2922.62</v>
      </c>
      <c r="F605" s="14" t="str">
        <f t="shared" si="36"/>
        <v>2025-02-03InvoiceGarden of Granite Winery:Garden of Granite Project42035 Billable Expense Income2922.62</v>
      </c>
      <c r="G605" s="15">
        <f t="shared" si="37"/>
        <v>45691</v>
      </c>
      <c r="H605" s="16" t="str">
        <f>IF((IFERROR((VLOOKUP(D605,'Automation (QBO)'!A:B,2,FALSE)),"0"))=0,"Suspense",(IFERROR((VLOOKUP(D605,'Automation (QBO)'!A:B,2,FALSE)),"Suspense")))</f>
        <v>Suspense</v>
      </c>
      <c r="I605" s="17">
        <f t="shared" si="38"/>
        <v>2922.62</v>
      </c>
      <c r="J605" s="12" t="str">
        <f t="shared" si="39"/>
        <v>Suspense</v>
      </c>
    </row>
    <row r="606" spans="1:10" ht="16">
      <c r="A606" s="13" t="s">
        <v>363</v>
      </c>
      <c r="B606" s="12" t="s">
        <v>84</v>
      </c>
      <c r="C606" s="12" t="s">
        <v>114</v>
      </c>
      <c r="D606" s="12" t="s">
        <v>667</v>
      </c>
      <c r="E606" s="12">
        <v>13975</v>
      </c>
      <c r="F606" s="14" t="str">
        <f t="shared" si="36"/>
        <v>2025-02-03InvoiceGarden of Granite Winery:Garden of Granite Project41005 Labour - Project Managment13975</v>
      </c>
      <c r="G606" s="15">
        <f t="shared" si="37"/>
        <v>45691</v>
      </c>
      <c r="H606" s="16" t="str">
        <f>IF((IFERROR((VLOOKUP(D606,'Automation (QBO)'!A:B,2,FALSE)),"0"))=0,"Suspense",(IFERROR((VLOOKUP(D606,'Automation (QBO)'!A:B,2,FALSE)),"Suspense")))</f>
        <v>Labour - Project Managment</v>
      </c>
      <c r="I606" s="17">
        <f t="shared" si="38"/>
        <v>13975</v>
      </c>
      <c r="J606" s="12" t="str">
        <f t="shared" si="39"/>
        <v>Labour - Project Managment</v>
      </c>
    </row>
    <row r="607" spans="1:10" ht="16">
      <c r="A607" s="13" t="s">
        <v>363</v>
      </c>
      <c r="B607" s="12" t="s">
        <v>84</v>
      </c>
      <c r="C607" s="12" t="s">
        <v>114</v>
      </c>
      <c r="D607" s="12" t="s">
        <v>667</v>
      </c>
      <c r="E607" s="12">
        <v>5418.12</v>
      </c>
      <c r="F607" s="14" t="str">
        <f t="shared" si="36"/>
        <v>2025-02-03InvoiceGarden of Granite Winery:Garden of Granite Project41005 Labour - Project Managment5418.12</v>
      </c>
      <c r="G607" s="15">
        <f t="shared" si="37"/>
        <v>45691</v>
      </c>
      <c r="H607" s="16" t="str">
        <f>IF((IFERROR((VLOOKUP(D607,'Automation (QBO)'!A:B,2,FALSE)),"0"))=0,"Suspense",(IFERROR((VLOOKUP(D607,'Automation (QBO)'!A:B,2,FALSE)),"Suspense")))</f>
        <v>Labour - Project Managment</v>
      </c>
      <c r="I607" s="17">
        <f t="shared" si="38"/>
        <v>5418.12</v>
      </c>
      <c r="J607" s="12" t="str">
        <f t="shared" si="39"/>
        <v>Labour - Project Managment</v>
      </c>
    </row>
    <row r="608" spans="1:10" ht="16">
      <c r="A608" s="13" t="s">
        <v>363</v>
      </c>
      <c r="B608" s="12" t="s">
        <v>84</v>
      </c>
      <c r="C608" s="12" t="s">
        <v>114</v>
      </c>
      <c r="D608" s="12" t="s">
        <v>218</v>
      </c>
      <c r="E608" s="12">
        <v>-34134.18</v>
      </c>
      <c r="F608" s="14" t="str">
        <f t="shared" si="36"/>
        <v>2025-02-03InvoiceGarden of Granite Winery:Garden of Granite Project21045 Deposit Received-34134.18</v>
      </c>
      <c r="G608" s="15">
        <f t="shared" si="37"/>
        <v>45691</v>
      </c>
      <c r="H608" s="16" t="str">
        <f>IF((IFERROR((VLOOKUP(D608,'Automation (QBO)'!A:B,2,FALSE)),"0"))=0,"Suspense",(IFERROR((VLOOKUP(D608,'Automation (QBO)'!A:B,2,FALSE)),"Suspense")))</f>
        <v>Liability - Depostis Received</v>
      </c>
      <c r="I608" s="17">
        <f t="shared" si="38"/>
        <v>-34134.18</v>
      </c>
      <c r="J608" s="12" t="str">
        <f t="shared" si="39"/>
        <v>Liability - Depostis Received</v>
      </c>
    </row>
    <row r="609" spans="1:10" ht="16">
      <c r="A609" s="13" t="s">
        <v>363</v>
      </c>
      <c r="B609" s="12" t="s">
        <v>84</v>
      </c>
      <c r="C609" s="12" t="s">
        <v>114</v>
      </c>
      <c r="D609" s="12" t="s">
        <v>199</v>
      </c>
      <c r="E609" s="12">
        <v>1625.44</v>
      </c>
      <c r="F609" s="14" t="str">
        <f t="shared" si="36"/>
        <v>2025-02-03InvoiceGarden of Granite Winery:Garden of Granite Project21020 GST/HST Payable1625.44</v>
      </c>
      <c r="G609" s="15">
        <f t="shared" si="37"/>
        <v>45691</v>
      </c>
      <c r="H609" s="16" t="str">
        <f>IF((IFERROR((VLOOKUP(D609,'Automation (QBO)'!A:B,2,FALSE)),"0"))=0,"Suspense",(IFERROR((VLOOKUP(D609,'Automation (QBO)'!A:B,2,FALSE)),"Suspense")))</f>
        <v>GST/HST Payable</v>
      </c>
      <c r="I609" s="17">
        <f t="shared" si="38"/>
        <v>1625.44</v>
      </c>
      <c r="J609" s="12" t="str">
        <f t="shared" si="39"/>
        <v>GST/HST Payable</v>
      </c>
    </row>
    <row r="610" spans="1:10" ht="16">
      <c r="A610" s="13" t="s">
        <v>363</v>
      </c>
      <c r="B610" s="12" t="s">
        <v>84</v>
      </c>
      <c r="C610" s="12" t="s">
        <v>114</v>
      </c>
      <c r="D610" s="12" t="s">
        <v>199</v>
      </c>
      <c r="E610" s="12">
        <v>0</v>
      </c>
      <c r="F610" s="14" t="str">
        <f t="shared" si="36"/>
        <v>2025-02-03InvoiceGarden of Granite Winery:Garden of Granite Project21020 GST/HST Payable0</v>
      </c>
      <c r="G610" s="15">
        <f t="shared" si="37"/>
        <v>45691</v>
      </c>
      <c r="H610" s="16" t="str">
        <f>IF((IFERROR((VLOOKUP(D610,'Automation (QBO)'!A:B,2,FALSE)),"0"))=0,"Suspense",(IFERROR((VLOOKUP(D610,'Automation (QBO)'!A:B,2,FALSE)),"Suspense")))</f>
        <v>GST/HST Payable</v>
      </c>
      <c r="I610" s="17">
        <f t="shared" si="38"/>
        <v>0</v>
      </c>
      <c r="J610" s="12" t="str">
        <f t="shared" si="39"/>
        <v>GST/HST Payable</v>
      </c>
    </row>
    <row r="611" spans="1:10" ht="16">
      <c r="A611" s="13" t="s">
        <v>363</v>
      </c>
      <c r="B611" s="12" t="s">
        <v>84</v>
      </c>
      <c r="C611" s="12" t="s">
        <v>114</v>
      </c>
      <c r="D611" s="12" t="s">
        <v>667</v>
      </c>
      <c r="E611" s="12">
        <v>0</v>
      </c>
      <c r="F611" s="14" t="str">
        <f t="shared" si="36"/>
        <v>2025-02-03InvoiceGarden of Granite Winery:Garden of Granite Project41005 Labour - Project Managment0</v>
      </c>
      <c r="G611" s="15">
        <f t="shared" si="37"/>
        <v>45691</v>
      </c>
      <c r="H611" s="16" t="str">
        <f>IF((IFERROR((VLOOKUP(D611,'Automation (QBO)'!A:B,2,FALSE)),"0"))=0,"Suspense",(IFERROR((VLOOKUP(D611,'Automation (QBO)'!A:B,2,FALSE)),"Suspense")))</f>
        <v>Labour - Project Managment</v>
      </c>
      <c r="I611" s="17">
        <f t="shared" si="38"/>
        <v>0</v>
      </c>
      <c r="J611" s="12" t="str">
        <f t="shared" si="39"/>
        <v>Labour - Project Managment</v>
      </c>
    </row>
    <row r="612" spans="1:10" ht="16">
      <c r="A612" s="13" t="s">
        <v>363</v>
      </c>
      <c r="B612" s="12" t="s">
        <v>84</v>
      </c>
      <c r="C612" s="12" t="s">
        <v>114</v>
      </c>
      <c r="D612" s="12" t="s">
        <v>667</v>
      </c>
      <c r="E612" s="12">
        <v>1000</v>
      </c>
      <c r="F612" s="14" t="str">
        <f t="shared" si="36"/>
        <v>2025-02-03InvoiceGarden of Granite Winery:Garden of Granite Project41005 Labour - Project Managment1000</v>
      </c>
      <c r="G612" s="15">
        <f t="shared" si="37"/>
        <v>45691</v>
      </c>
      <c r="H612" s="16" t="str">
        <f>IF((IFERROR((VLOOKUP(D612,'Automation (QBO)'!A:B,2,FALSE)),"0"))=0,"Suspense",(IFERROR((VLOOKUP(D612,'Automation (QBO)'!A:B,2,FALSE)),"Suspense")))</f>
        <v>Labour - Project Managment</v>
      </c>
      <c r="I612" s="17">
        <f t="shared" si="38"/>
        <v>1000</v>
      </c>
      <c r="J612" s="12" t="str">
        <f t="shared" si="39"/>
        <v>Labour - Project Managment</v>
      </c>
    </row>
    <row r="613" spans="1:10" ht="16">
      <c r="A613" s="13" t="s">
        <v>363</v>
      </c>
      <c r="B613" s="12" t="s">
        <v>84</v>
      </c>
      <c r="C613" s="12" t="s">
        <v>114</v>
      </c>
      <c r="D613" s="12" t="s">
        <v>844</v>
      </c>
      <c r="E613" s="12">
        <v>5425.75</v>
      </c>
      <c r="F613" s="14" t="str">
        <f t="shared" si="36"/>
        <v>2025-02-03InvoiceGarden of Granite Winery:Garden of Granite Project42035 Billable Expense Income5425.75</v>
      </c>
      <c r="G613" s="15">
        <f t="shared" si="37"/>
        <v>45691</v>
      </c>
      <c r="H613" s="16" t="str">
        <f>IF((IFERROR((VLOOKUP(D613,'Automation (QBO)'!A:B,2,FALSE)),"0"))=0,"Suspense",(IFERROR((VLOOKUP(D613,'Automation (QBO)'!A:B,2,FALSE)),"Suspense")))</f>
        <v>Suspense</v>
      </c>
      <c r="I613" s="17">
        <f t="shared" si="38"/>
        <v>5425.75</v>
      </c>
      <c r="J613" s="12" t="str">
        <f t="shared" si="39"/>
        <v>Suspense</v>
      </c>
    </row>
    <row r="614" spans="1:10" ht="16">
      <c r="A614" s="13" t="s">
        <v>363</v>
      </c>
      <c r="B614" s="12" t="s">
        <v>78</v>
      </c>
      <c r="C614" s="12" t="s">
        <v>80</v>
      </c>
      <c r="D614" s="12" t="s">
        <v>384</v>
      </c>
      <c r="E614" s="12">
        <v>27.99</v>
      </c>
      <c r="F614" s="14" t="str">
        <f t="shared" si="36"/>
        <v>2025-02-03ExpenseApple52165 Subscriptions (Annual)27.99</v>
      </c>
      <c r="G614" s="15">
        <f t="shared" si="37"/>
        <v>45691</v>
      </c>
      <c r="H614" s="16" t="str">
        <f>IF((IFERROR((VLOOKUP(D614,'Automation (QBO)'!A:B,2,FALSE)),"0"))=0,"Suspense",(IFERROR((VLOOKUP(D614,'Automation (QBO)'!A:B,2,FALSE)),"Suspense")))</f>
        <v>Subscriptions (Annual)</v>
      </c>
      <c r="I614" s="17">
        <f t="shared" si="38"/>
        <v>27.99</v>
      </c>
      <c r="J614" s="12" t="str">
        <f t="shared" si="39"/>
        <v>Subscriptions (Annual)</v>
      </c>
    </row>
    <row r="615" spans="1:10" ht="16">
      <c r="A615" s="13" t="s">
        <v>363</v>
      </c>
      <c r="B615" s="12" t="s">
        <v>78</v>
      </c>
      <c r="C615" s="12" t="s">
        <v>80</v>
      </c>
      <c r="D615" s="12" t="s">
        <v>199</v>
      </c>
      <c r="E615" s="12">
        <v>0</v>
      </c>
      <c r="F615" s="14" t="str">
        <f t="shared" si="36"/>
        <v>2025-02-03ExpenseApple21020 GST/HST Payable0</v>
      </c>
      <c r="G615" s="15">
        <f t="shared" si="37"/>
        <v>45691</v>
      </c>
      <c r="H615" s="16" t="str">
        <f>IF((IFERROR((VLOOKUP(D615,'Automation (QBO)'!A:B,2,FALSE)),"0"))=0,"Suspense",(IFERROR((VLOOKUP(D615,'Automation (QBO)'!A:B,2,FALSE)),"Suspense")))</f>
        <v>GST/HST Payable</v>
      </c>
      <c r="I615" s="17">
        <f t="shared" si="38"/>
        <v>0</v>
      </c>
      <c r="J615" s="12" t="str">
        <f t="shared" si="39"/>
        <v>GST/HST Payable</v>
      </c>
    </row>
    <row r="616" spans="1:10" ht="16">
      <c r="A616" s="13" t="s">
        <v>363</v>
      </c>
      <c r="B616" s="12" t="s">
        <v>78</v>
      </c>
      <c r="C616" s="12" t="s">
        <v>85</v>
      </c>
      <c r="D616" s="12" t="s">
        <v>199</v>
      </c>
      <c r="E616" s="12">
        <v>0</v>
      </c>
      <c r="F616" s="14" t="str">
        <f t="shared" si="36"/>
        <v>2025-02-03ExpenseChambers of Commerce Group Insurance Plan21020 GST/HST Payable0</v>
      </c>
      <c r="G616" s="15">
        <f t="shared" si="37"/>
        <v>45691</v>
      </c>
      <c r="H616" s="16" t="str">
        <f>IF((IFERROR((VLOOKUP(D616,'Automation (QBO)'!A:B,2,FALSE)),"0"))=0,"Suspense",(IFERROR((VLOOKUP(D616,'Automation (QBO)'!A:B,2,FALSE)),"Suspense")))</f>
        <v>GST/HST Payable</v>
      </c>
      <c r="I616" s="17">
        <f t="shared" si="38"/>
        <v>0</v>
      </c>
      <c r="J616" s="12" t="str">
        <f t="shared" si="39"/>
        <v>GST/HST Payable</v>
      </c>
    </row>
    <row r="617" spans="1:10" ht="16">
      <c r="A617" s="13" t="s">
        <v>363</v>
      </c>
      <c r="B617" s="12" t="s">
        <v>84</v>
      </c>
      <c r="C617" s="12" t="s">
        <v>114</v>
      </c>
      <c r="D617" s="12" t="s">
        <v>667</v>
      </c>
      <c r="E617" s="12">
        <v>13455</v>
      </c>
      <c r="F617" s="14" t="str">
        <f t="shared" si="36"/>
        <v>2025-02-03InvoiceGarden of Granite Winery:Garden of Granite Project41005 Labour - Project Managment13455</v>
      </c>
      <c r="G617" s="15">
        <f t="shared" si="37"/>
        <v>45691</v>
      </c>
      <c r="H617" s="16" t="str">
        <f>IF((IFERROR((VLOOKUP(D617,'Automation (QBO)'!A:B,2,FALSE)),"0"))=0,"Suspense",(IFERROR((VLOOKUP(D617,'Automation (QBO)'!A:B,2,FALSE)),"Suspense")))</f>
        <v>Labour - Project Managment</v>
      </c>
      <c r="I617" s="17">
        <f t="shared" si="38"/>
        <v>13455</v>
      </c>
      <c r="J617" s="12" t="str">
        <f t="shared" si="39"/>
        <v>Labour - Project Managment</v>
      </c>
    </row>
    <row r="618" spans="1:10" ht="16">
      <c r="A618" s="13" t="s">
        <v>363</v>
      </c>
      <c r="B618" s="12" t="s">
        <v>84</v>
      </c>
      <c r="C618" s="12" t="s">
        <v>114</v>
      </c>
      <c r="D618" s="12" t="s">
        <v>667</v>
      </c>
      <c r="E618" s="12">
        <v>3976.15</v>
      </c>
      <c r="F618" s="14" t="str">
        <f t="shared" si="36"/>
        <v>2025-02-03InvoiceGarden of Granite Winery:Garden of Granite Project41005 Labour - Project Managment3976.15</v>
      </c>
      <c r="G618" s="15">
        <f t="shared" si="37"/>
        <v>45691</v>
      </c>
      <c r="H618" s="16" t="str">
        <f>IF((IFERROR((VLOOKUP(D618,'Automation (QBO)'!A:B,2,FALSE)),"0"))=0,"Suspense",(IFERROR((VLOOKUP(D618,'Automation (QBO)'!A:B,2,FALSE)),"Suspense")))</f>
        <v>Labour - Project Managment</v>
      </c>
      <c r="I618" s="17">
        <f t="shared" si="38"/>
        <v>3976.15</v>
      </c>
      <c r="J618" s="12" t="str">
        <f t="shared" si="39"/>
        <v>Labour - Project Managment</v>
      </c>
    </row>
    <row r="619" spans="1:10" ht="16">
      <c r="A619" s="13" t="s">
        <v>363</v>
      </c>
      <c r="B619" s="12" t="s">
        <v>84</v>
      </c>
      <c r="C619" s="12" t="s">
        <v>114</v>
      </c>
      <c r="D619" s="12" t="s">
        <v>199</v>
      </c>
      <c r="E619" s="12">
        <v>1192.8499999999999</v>
      </c>
      <c r="F619" s="14" t="str">
        <f t="shared" si="36"/>
        <v>2025-02-03InvoiceGarden of Granite Winery:Garden of Granite Project21020 GST/HST Payable1192.85</v>
      </c>
      <c r="G619" s="15">
        <f t="shared" si="37"/>
        <v>45691</v>
      </c>
      <c r="H619" s="16" t="str">
        <f>IF((IFERROR((VLOOKUP(D619,'Automation (QBO)'!A:B,2,FALSE)),"0"))=0,"Suspense",(IFERROR((VLOOKUP(D619,'Automation (QBO)'!A:B,2,FALSE)),"Suspense")))</f>
        <v>GST/HST Payable</v>
      </c>
      <c r="I619" s="17">
        <f t="shared" si="38"/>
        <v>1192.8499999999999</v>
      </c>
      <c r="J619" s="12" t="str">
        <f t="shared" si="39"/>
        <v>GST/HST Payable</v>
      </c>
    </row>
    <row r="620" spans="1:10" ht="16">
      <c r="A620" s="13" t="s">
        <v>363</v>
      </c>
      <c r="B620" s="12" t="s">
        <v>84</v>
      </c>
      <c r="C620" s="12" t="s">
        <v>114</v>
      </c>
      <c r="D620" s="12" t="s">
        <v>666</v>
      </c>
      <c r="E620" s="12">
        <v>0</v>
      </c>
      <c r="F620" s="14" t="str">
        <f t="shared" si="36"/>
        <v>2025-02-03InvoiceGarden of Granite Winery:Garden of Granite Project12000 [Accounts Receivable]0</v>
      </c>
      <c r="G620" s="15">
        <f t="shared" si="37"/>
        <v>45691</v>
      </c>
      <c r="H620" s="16" t="str">
        <f>IF((IFERROR((VLOOKUP(D620,'Automation (QBO)'!A:B,2,FALSE)),"0"))=0,"Suspense",(IFERROR((VLOOKUP(D620,'Automation (QBO)'!A:B,2,FALSE)),"Suspense")))</f>
        <v>Accounts Recievable - Suspense</v>
      </c>
      <c r="I620" s="17">
        <f t="shared" si="38"/>
        <v>0</v>
      </c>
      <c r="J620" s="12" t="str">
        <f t="shared" si="39"/>
        <v>Accounts Recievable - Suspense</v>
      </c>
    </row>
    <row r="621" spans="1:10" ht="16">
      <c r="A621" s="13" t="s">
        <v>363</v>
      </c>
      <c r="B621" s="12" t="s">
        <v>84</v>
      </c>
      <c r="C621" s="12" t="s">
        <v>114</v>
      </c>
      <c r="D621" s="12" t="s">
        <v>218</v>
      </c>
      <c r="E621" s="12">
        <v>-25049.75</v>
      </c>
      <c r="F621" s="14" t="str">
        <f t="shared" si="36"/>
        <v>2025-02-03InvoiceGarden of Granite Winery:Garden of Granite Project21045 Deposit Received-25049.75</v>
      </c>
      <c r="G621" s="15">
        <f t="shared" si="37"/>
        <v>45691</v>
      </c>
      <c r="H621" s="16" t="str">
        <f>IF((IFERROR((VLOOKUP(D621,'Automation (QBO)'!A:B,2,FALSE)),"0"))=0,"Suspense",(IFERROR((VLOOKUP(D621,'Automation (QBO)'!A:B,2,FALSE)),"Suspense")))</f>
        <v>Liability - Depostis Received</v>
      </c>
      <c r="I621" s="17">
        <f t="shared" si="38"/>
        <v>-25049.75</v>
      </c>
      <c r="J621" s="12" t="str">
        <f t="shared" si="39"/>
        <v>Liability - Depostis Received</v>
      </c>
    </row>
    <row r="622" spans="1:10" ht="16">
      <c r="A622" s="13" t="s">
        <v>363</v>
      </c>
      <c r="B622" s="12" t="s">
        <v>84</v>
      </c>
      <c r="C622" s="12" t="s">
        <v>114</v>
      </c>
      <c r="D622" s="12" t="s">
        <v>199</v>
      </c>
      <c r="E622" s="12">
        <v>0</v>
      </c>
      <c r="F622" s="14" t="str">
        <f t="shared" si="36"/>
        <v>2025-02-03InvoiceGarden of Granite Winery:Garden of Granite Project21020 GST/HST Payable0</v>
      </c>
      <c r="G622" s="15">
        <f t="shared" si="37"/>
        <v>45691</v>
      </c>
      <c r="H622" s="16" t="str">
        <f>IF((IFERROR((VLOOKUP(D622,'Automation (QBO)'!A:B,2,FALSE)),"0"))=0,"Suspense",(IFERROR((VLOOKUP(D622,'Automation (QBO)'!A:B,2,FALSE)),"Suspense")))</f>
        <v>GST/HST Payable</v>
      </c>
      <c r="I622" s="17">
        <f t="shared" si="38"/>
        <v>0</v>
      </c>
      <c r="J622" s="12" t="str">
        <f t="shared" si="39"/>
        <v>GST/HST Payable</v>
      </c>
    </row>
    <row r="623" spans="1:10" ht="16">
      <c r="A623" s="13" t="s">
        <v>363</v>
      </c>
      <c r="B623" s="12" t="s">
        <v>78</v>
      </c>
      <c r="C623" s="12" t="s">
        <v>158</v>
      </c>
      <c r="D623" s="12" t="s">
        <v>201</v>
      </c>
      <c r="E623" s="12">
        <v>-1045.6300000000001</v>
      </c>
      <c r="F623" s="14" t="str">
        <f t="shared" si="36"/>
        <v>2025-02-03ExpenseDynamic Equipment Rentals11005 Chequing (CIBC)-1045.63</v>
      </c>
      <c r="G623" s="15">
        <f t="shared" si="37"/>
        <v>45691</v>
      </c>
      <c r="H623" s="16" t="str">
        <f>IF((IFERROR((VLOOKUP(D623,'Automation (QBO)'!A:B,2,FALSE)),"0"))=0,"Suspense",(IFERROR((VLOOKUP(D623,'Automation (QBO)'!A:B,2,FALSE)),"Suspense")))</f>
        <v>Chequing (CIBC)</v>
      </c>
      <c r="I623" s="17">
        <f t="shared" si="38"/>
        <v>-1045.6300000000001</v>
      </c>
      <c r="J623" s="12" t="str">
        <f t="shared" si="39"/>
        <v>Chequing (CIBC)</v>
      </c>
    </row>
    <row r="624" spans="1:10" ht="16">
      <c r="A624" s="13" t="s">
        <v>363</v>
      </c>
      <c r="B624" s="12" t="s">
        <v>78</v>
      </c>
      <c r="C624" s="12" t="s">
        <v>142</v>
      </c>
      <c r="D624" s="12" t="s">
        <v>201</v>
      </c>
      <c r="E624" s="12">
        <v>-1252.44</v>
      </c>
      <c r="F624" s="14" t="str">
        <f t="shared" si="36"/>
        <v>2025-02-03ExpenseInsurance WayPoint Portfolio Inc.11005 Chequing (CIBC)-1252.44</v>
      </c>
      <c r="G624" s="15">
        <f t="shared" si="37"/>
        <v>45691</v>
      </c>
      <c r="H624" s="16" t="str">
        <f>IF((IFERROR((VLOOKUP(D624,'Automation (QBO)'!A:B,2,FALSE)),"0"))=0,"Suspense",(IFERROR((VLOOKUP(D624,'Automation (QBO)'!A:B,2,FALSE)),"Suspense")))</f>
        <v>Chequing (CIBC)</v>
      </c>
      <c r="I624" s="17">
        <f t="shared" si="38"/>
        <v>-1252.44</v>
      </c>
      <c r="J624" s="12" t="str">
        <f t="shared" si="39"/>
        <v>Chequing (CIBC)</v>
      </c>
    </row>
    <row r="625" spans="1:10" ht="16">
      <c r="A625" s="13" t="s">
        <v>363</v>
      </c>
      <c r="B625" s="12" t="s">
        <v>78</v>
      </c>
      <c r="C625" s="12" t="s">
        <v>158</v>
      </c>
      <c r="D625" s="12" t="s">
        <v>661</v>
      </c>
      <c r="E625" s="12">
        <v>1045.6300000000001</v>
      </c>
      <c r="F625" s="14" t="str">
        <f t="shared" si="36"/>
        <v>2025-02-03ExpenseDynamic Equipment Rentals51335 Project Expense - Materials1045.63</v>
      </c>
      <c r="G625" s="15">
        <f t="shared" si="37"/>
        <v>45691</v>
      </c>
      <c r="H625" s="16" t="str">
        <f>IF((IFERROR((VLOOKUP(D625,'Automation (QBO)'!A:B,2,FALSE)),"0"))=0,"Suspense",(IFERROR((VLOOKUP(D625,'Automation (QBO)'!A:B,2,FALSE)),"Suspense")))</f>
        <v>Project Expense - Materials</v>
      </c>
      <c r="I625" s="17">
        <f t="shared" si="38"/>
        <v>1045.6300000000001</v>
      </c>
      <c r="J625" s="12" t="str">
        <f t="shared" si="39"/>
        <v>Project Expense - Materials</v>
      </c>
    </row>
    <row r="626" spans="1:10" ht="16">
      <c r="A626" s="13" t="s">
        <v>363</v>
      </c>
      <c r="B626" s="12" t="s">
        <v>78</v>
      </c>
      <c r="C626" s="12" t="s">
        <v>158</v>
      </c>
      <c r="D626" s="12" t="s">
        <v>199</v>
      </c>
      <c r="E626" s="12">
        <v>0</v>
      </c>
      <c r="F626" s="14" t="str">
        <f t="shared" si="36"/>
        <v>2025-02-03ExpenseDynamic Equipment Rentals21020 GST/HST Payable0</v>
      </c>
      <c r="G626" s="15">
        <f t="shared" si="37"/>
        <v>45691</v>
      </c>
      <c r="H626" s="16" t="str">
        <f>IF((IFERROR((VLOOKUP(D626,'Automation (QBO)'!A:B,2,FALSE)),"0"))=0,"Suspense",(IFERROR((VLOOKUP(D626,'Automation (QBO)'!A:B,2,FALSE)),"Suspense")))</f>
        <v>GST/HST Payable</v>
      </c>
      <c r="I626" s="17">
        <f t="shared" si="38"/>
        <v>0</v>
      </c>
      <c r="J626" s="12" t="str">
        <f t="shared" si="39"/>
        <v>GST/HST Payable</v>
      </c>
    </row>
    <row r="627" spans="1:10" ht="16">
      <c r="A627" s="13" t="s">
        <v>363</v>
      </c>
      <c r="B627" s="12" t="s">
        <v>78</v>
      </c>
      <c r="C627" s="12" t="s">
        <v>104</v>
      </c>
      <c r="D627" s="12" t="s">
        <v>661</v>
      </c>
      <c r="E627" s="12">
        <v>698.5</v>
      </c>
      <c r="F627" s="14" t="str">
        <f t="shared" si="36"/>
        <v>2025-02-03ExpenseProsol51335 Project Expense - Materials698.5</v>
      </c>
      <c r="G627" s="15">
        <f t="shared" si="37"/>
        <v>45691</v>
      </c>
      <c r="H627" s="16" t="str">
        <f>IF((IFERROR((VLOOKUP(D627,'Automation (QBO)'!A:B,2,FALSE)),"0"))=0,"Suspense",(IFERROR((VLOOKUP(D627,'Automation (QBO)'!A:B,2,FALSE)),"Suspense")))</f>
        <v>Project Expense - Materials</v>
      </c>
      <c r="I627" s="17">
        <f t="shared" si="38"/>
        <v>698.5</v>
      </c>
      <c r="J627" s="12" t="str">
        <f t="shared" si="39"/>
        <v>Project Expense - Materials</v>
      </c>
    </row>
    <row r="628" spans="1:10" ht="16">
      <c r="A628" s="13" t="s">
        <v>363</v>
      </c>
      <c r="B628" s="12" t="s">
        <v>78</v>
      </c>
      <c r="C628" s="12" t="s">
        <v>104</v>
      </c>
      <c r="D628" s="12" t="s">
        <v>199</v>
      </c>
      <c r="E628" s="12">
        <v>-32.64</v>
      </c>
      <c r="F628" s="14" t="str">
        <f t="shared" si="36"/>
        <v>2025-02-03ExpenseProsol21020 GST/HST Payable-32.64</v>
      </c>
      <c r="G628" s="15">
        <f t="shared" si="37"/>
        <v>45691</v>
      </c>
      <c r="H628" s="16" t="str">
        <f>IF((IFERROR((VLOOKUP(D628,'Automation (QBO)'!A:B,2,FALSE)),"0"))=0,"Suspense",(IFERROR((VLOOKUP(D628,'Automation (QBO)'!A:B,2,FALSE)),"Suspense")))</f>
        <v>GST/HST Payable</v>
      </c>
      <c r="I628" s="17">
        <f t="shared" si="38"/>
        <v>-32.64</v>
      </c>
      <c r="J628" s="12" t="str">
        <f t="shared" si="39"/>
        <v>GST/HST Payable</v>
      </c>
    </row>
    <row r="629" spans="1:10" ht="16">
      <c r="A629" s="13" t="s">
        <v>363</v>
      </c>
      <c r="B629" s="12" t="s">
        <v>78</v>
      </c>
      <c r="C629" s="12" t="s">
        <v>85</v>
      </c>
      <c r="D629" s="12" t="s">
        <v>201</v>
      </c>
      <c r="E629" s="12">
        <v>-1392.02</v>
      </c>
      <c r="F629" s="14" t="str">
        <f t="shared" si="36"/>
        <v>2025-02-03ExpenseChambers of Commerce Group Insurance Plan11005 Chequing (CIBC)-1392.02</v>
      </c>
      <c r="G629" s="15">
        <f t="shared" si="37"/>
        <v>45691</v>
      </c>
      <c r="H629" s="16" t="str">
        <f>IF((IFERROR((VLOOKUP(D629,'Automation (QBO)'!A:B,2,FALSE)),"0"))=0,"Suspense",(IFERROR((VLOOKUP(D629,'Automation (QBO)'!A:B,2,FALSE)),"Suspense")))</f>
        <v>Chequing (CIBC)</v>
      </c>
      <c r="I629" s="17">
        <f t="shared" si="38"/>
        <v>-1392.02</v>
      </c>
      <c r="J629" s="12" t="str">
        <f t="shared" si="39"/>
        <v>Chequing (CIBC)</v>
      </c>
    </row>
    <row r="630" spans="1:10" ht="16">
      <c r="A630" s="13" t="s">
        <v>363</v>
      </c>
      <c r="B630" s="12" t="s">
        <v>78</v>
      </c>
      <c r="C630" s="12" t="s">
        <v>85</v>
      </c>
      <c r="D630" s="12" t="s">
        <v>349</v>
      </c>
      <c r="E630" s="12">
        <v>1392.02</v>
      </c>
      <c r="F630" s="14" t="str">
        <f t="shared" si="36"/>
        <v>2025-02-03ExpenseChambers of Commerce Group Insurance Plan52545 Payroll - Employee Benefits (Paid)1392.02</v>
      </c>
      <c r="G630" s="15">
        <f t="shared" si="37"/>
        <v>45691</v>
      </c>
      <c r="H630" s="16" t="str">
        <f>IF((IFERROR((VLOOKUP(D630,'Automation (QBO)'!A:B,2,FALSE)),"0"))=0,"Suspense",(IFERROR((VLOOKUP(D630,'Automation (QBO)'!A:B,2,FALSE)),"Suspense")))</f>
        <v>Payroll - Employee Benefits (Paid)</v>
      </c>
      <c r="I630" s="17">
        <f t="shared" si="38"/>
        <v>1392.02</v>
      </c>
      <c r="J630" s="12" t="str">
        <f t="shared" si="39"/>
        <v>Payroll - Employee Benefits (Paid)</v>
      </c>
    </row>
    <row r="631" spans="1:10" ht="16">
      <c r="A631" s="13" t="s">
        <v>363</v>
      </c>
      <c r="B631" s="12" t="s">
        <v>78</v>
      </c>
      <c r="C631" s="12" t="s">
        <v>87</v>
      </c>
      <c r="D631" s="12" t="s">
        <v>506</v>
      </c>
      <c r="E631" s="12">
        <v>62.85</v>
      </c>
      <c r="F631" s="14" t="str">
        <f t="shared" si="36"/>
        <v>2025-02-03ExpenseVector Repro Graphics21010 Credit Card (CIBC Visa)62.85</v>
      </c>
      <c r="G631" s="15">
        <f t="shared" si="37"/>
        <v>45691</v>
      </c>
      <c r="H631" s="16" t="str">
        <f>IF((IFERROR((VLOOKUP(D631,'Automation (QBO)'!A:B,2,FALSE)),"0"))=0,"Suspense",(IFERROR((VLOOKUP(D631,'Automation (QBO)'!A:B,2,FALSE)),"Suspense")))</f>
        <v>Credit Card (CIBC Visa)</v>
      </c>
      <c r="I631" s="17">
        <f t="shared" si="38"/>
        <v>62.85</v>
      </c>
      <c r="J631" s="12" t="str">
        <f t="shared" si="39"/>
        <v>Credit Card (CIBC Visa)</v>
      </c>
    </row>
    <row r="632" spans="1:10" ht="16">
      <c r="A632" s="13" t="s">
        <v>363</v>
      </c>
      <c r="B632" s="12" t="s">
        <v>78</v>
      </c>
      <c r="C632" s="12" t="s">
        <v>104</v>
      </c>
      <c r="D632" s="12" t="s">
        <v>506</v>
      </c>
      <c r="E632" s="12">
        <v>135.66</v>
      </c>
      <c r="F632" s="14" t="str">
        <f t="shared" si="36"/>
        <v>2025-02-03ExpenseProsol21010 Credit Card (CIBC Visa)135.66</v>
      </c>
      <c r="G632" s="15">
        <f t="shared" si="37"/>
        <v>45691</v>
      </c>
      <c r="H632" s="16" t="str">
        <f>IF((IFERROR((VLOOKUP(D632,'Automation (QBO)'!A:B,2,FALSE)),"0"))=0,"Suspense",(IFERROR((VLOOKUP(D632,'Automation (QBO)'!A:B,2,FALSE)),"Suspense")))</f>
        <v>Credit Card (CIBC Visa)</v>
      </c>
      <c r="I632" s="17">
        <f t="shared" si="38"/>
        <v>135.66</v>
      </c>
      <c r="J632" s="12" t="str">
        <f t="shared" si="39"/>
        <v>Credit Card (CIBC Visa)</v>
      </c>
    </row>
    <row r="633" spans="1:10" ht="16">
      <c r="A633" s="13" t="s">
        <v>363</v>
      </c>
      <c r="B633" s="12" t="s">
        <v>78</v>
      </c>
      <c r="C633" s="12" t="s">
        <v>301</v>
      </c>
      <c r="D633" s="12" t="s">
        <v>506</v>
      </c>
      <c r="E633" s="12">
        <v>148.94999999999999</v>
      </c>
      <c r="F633" s="14" t="str">
        <f t="shared" si="36"/>
        <v>2025-02-03ExpenseIKEA Canada Limited Partnership21010 Credit Card (CIBC Visa)148.95</v>
      </c>
      <c r="G633" s="15">
        <f t="shared" si="37"/>
        <v>45691</v>
      </c>
      <c r="H633" s="16" t="str">
        <f>IF((IFERROR((VLOOKUP(D633,'Automation (QBO)'!A:B,2,FALSE)),"0"))=0,"Suspense",(IFERROR((VLOOKUP(D633,'Automation (QBO)'!A:B,2,FALSE)),"Suspense")))</f>
        <v>Credit Card (CIBC Visa)</v>
      </c>
      <c r="I633" s="17">
        <f t="shared" si="38"/>
        <v>148.94999999999999</v>
      </c>
      <c r="J633" s="12" t="str">
        <f t="shared" si="39"/>
        <v>Credit Card (CIBC Visa)</v>
      </c>
    </row>
    <row r="634" spans="1:10" ht="16">
      <c r="A634" s="13" t="s">
        <v>363</v>
      </c>
      <c r="B634" s="12" t="s">
        <v>78</v>
      </c>
      <c r="C634" s="12" t="s">
        <v>81</v>
      </c>
      <c r="D634" s="12" t="s">
        <v>506</v>
      </c>
      <c r="E634" s="12">
        <v>90.69</v>
      </c>
      <c r="F634" s="14" t="str">
        <f t="shared" si="36"/>
        <v>2025-02-03ExpenseHome Depot21010 Credit Card (CIBC Visa)90.69</v>
      </c>
      <c r="G634" s="15">
        <f t="shared" si="37"/>
        <v>45691</v>
      </c>
      <c r="H634" s="16" t="str">
        <f>IF((IFERROR((VLOOKUP(D634,'Automation (QBO)'!A:B,2,FALSE)),"0"))=0,"Suspense",(IFERROR((VLOOKUP(D634,'Automation (QBO)'!A:B,2,FALSE)),"Suspense")))</f>
        <v>Credit Card (CIBC Visa)</v>
      </c>
      <c r="I634" s="17">
        <f t="shared" si="38"/>
        <v>90.69</v>
      </c>
      <c r="J634" s="12" t="str">
        <f t="shared" si="39"/>
        <v>Credit Card (CIBC Visa)</v>
      </c>
    </row>
    <row r="635" spans="1:10" ht="16">
      <c r="A635" s="13" t="s">
        <v>363</v>
      </c>
      <c r="B635" s="12" t="s">
        <v>78</v>
      </c>
      <c r="C635" s="12" t="s">
        <v>104</v>
      </c>
      <c r="D635" s="12" t="s">
        <v>506</v>
      </c>
      <c r="E635" s="12">
        <v>731.14</v>
      </c>
      <c r="F635" s="14" t="str">
        <f t="shared" si="36"/>
        <v>2025-02-03ExpenseProsol21010 Credit Card (CIBC Visa)731.14</v>
      </c>
      <c r="G635" s="15">
        <f t="shared" si="37"/>
        <v>45691</v>
      </c>
      <c r="H635" s="16" t="str">
        <f>IF((IFERROR((VLOOKUP(D635,'Automation (QBO)'!A:B,2,FALSE)),"0"))=0,"Suspense",(IFERROR((VLOOKUP(D635,'Automation (QBO)'!A:B,2,FALSE)),"Suspense")))</f>
        <v>Credit Card (CIBC Visa)</v>
      </c>
      <c r="I635" s="17">
        <f t="shared" si="38"/>
        <v>731.14</v>
      </c>
      <c r="J635" s="12" t="str">
        <f t="shared" si="39"/>
        <v>Credit Card (CIBC Visa)</v>
      </c>
    </row>
    <row r="636" spans="1:10" ht="16">
      <c r="A636" s="13" t="s">
        <v>363</v>
      </c>
      <c r="B636" s="12" t="s">
        <v>78</v>
      </c>
      <c r="C636" s="12" t="s">
        <v>80</v>
      </c>
      <c r="D636" s="12" t="s">
        <v>506</v>
      </c>
      <c r="E636" s="12">
        <v>27.99</v>
      </c>
      <c r="F636" s="14" t="str">
        <f t="shared" si="36"/>
        <v>2025-02-03ExpenseApple21010 Credit Card (CIBC Visa)27.99</v>
      </c>
      <c r="G636" s="15">
        <f t="shared" si="37"/>
        <v>45691</v>
      </c>
      <c r="H636" s="16" t="str">
        <f>IF((IFERROR((VLOOKUP(D636,'Automation (QBO)'!A:B,2,FALSE)),"0"))=0,"Suspense",(IFERROR((VLOOKUP(D636,'Automation (QBO)'!A:B,2,FALSE)),"Suspense")))</f>
        <v>Credit Card (CIBC Visa)</v>
      </c>
      <c r="I636" s="17">
        <f t="shared" si="38"/>
        <v>27.99</v>
      </c>
      <c r="J636" s="12" t="str">
        <f t="shared" si="39"/>
        <v>Credit Card (CIBC Visa)</v>
      </c>
    </row>
    <row r="637" spans="1:10" ht="16">
      <c r="A637" s="13" t="s">
        <v>689</v>
      </c>
      <c r="B637" s="12" t="s">
        <v>78</v>
      </c>
      <c r="C637" s="12" t="s">
        <v>690</v>
      </c>
      <c r="D637" s="12" t="s">
        <v>661</v>
      </c>
      <c r="E637" s="12">
        <v>661.31</v>
      </c>
      <c r="F637" s="14" t="str">
        <f t="shared" si="36"/>
        <v>2025-02-04ExpenseEUFY51335 Project Expense - Materials661.31</v>
      </c>
      <c r="G637" s="15">
        <f t="shared" si="37"/>
        <v>45692</v>
      </c>
      <c r="H637" s="16" t="str">
        <f>IF((IFERROR((VLOOKUP(D637,'Automation (QBO)'!A:B,2,FALSE)),"0"))=0,"Suspense",(IFERROR((VLOOKUP(D637,'Automation (QBO)'!A:B,2,FALSE)),"Suspense")))</f>
        <v>Project Expense - Materials</v>
      </c>
      <c r="I637" s="17">
        <f t="shared" si="38"/>
        <v>661.31</v>
      </c>
      <c r="J637" s="12" t="str">
        <f t="shared" si="39"/>
        <v>Project Expense - Materials</v>
      </c>
    </row>
    <row r="638" spans="1:10" ht="16">
      <c r="A638" s="13" t="s">
        <v>689</v>
      </c>
      <c r="B638" s="12" t="s">
        <v>78</v>
      </c>
      <c r="C638" s="12" t="s">
        <v>690</v>
      </c>
      <c r="D638" s="12" t="s">
        <v>199</v>
      </c>
      <c r="E638" s="12">
        <v>-33.07</v>
      </c>
      <c r="F638" s="14" t="str">
        <f t="shared" si="36"/>
        <v>2025-02-04ExpenseEUFY21020 GST/HST Payable-33.07</v>
      </c>
      <c r="G638" s="15">
        <f t="shared" si="37"/>
        <v>45692</v>
      </c>
      <c r="H638" s="16" t="str">
        <f>IF((IFERROR((VLOOKUP(D638,'Automation (QBO)'!A:B,2,FALSE)),"0"))=0,"Suspense",(IFERROR((VLOOKUP(D638,'Automation (QBO)'!A:B,2,FALSE)),"Suspense")))</f>
        <v>GST/HST Payable</v>
      </c>
      <c r="I638" s="17">
        <f t="shared" si="38"/>
        <v>-33.07</v>
      </c>
      <c r="J638" s="12" t="str">
        <f t="shared" si="39"/>
        <v>GST/HST Payable</v>
      </c>
    </row>
    <row r="639" spans="1:10" ht="16">
      <c r="A639" s="13" t="s">
        <v>689</v>
      </c>
      <c r="B639" s="12" t="s">
        <v>78</v>
      </c>
      <c r="C639" s="12" t="s">
        <v>149</v>
      </c>
      <c r="D639" s="12" t="s">
        <v>661</v>
      </c>
      <c r="E639" s="12">
        <v>439.52</v>
      </c>
      <c r="F639" s="14" t="str">
        <f t="shared" si="36"/>
        <v>2025-02-04ExpenseRobinson51335 Project Expense - Materials439.52</v>
      </c>
      <c r="G639" s="15">
        <f t="shared" si="37"/>
        <v>45692</v>
      </c>
      <c r="H639" s="16" t="str">
        <f>IF((IFERROR((VLOOKUP(D639,'Automation (QBO)'!A:B,2,FALSE)),"0"))=0,"Suspense",(IFERROR((VLOOKUP(D639,'Automation (QBO)'!A:B,2,FALSE)),"Suspense")))</f>
        <v>Project Expense - Materials</v>
      </c>
      <c r="I639" s="17">
        <f t="shared" si="38"/>
        <v>439.52</v>
      </c>
      <c r="J639" s="12" t="str">
        <f t="shared" si="39"/>
        <v>Project Expense - Materials</v>
      </c>
    </row>
    <row r="640" spans="1:10" ht="16">
      <c r="A640" s="13" t="s">
        <v>689</v>
      </c>
      <c r="B640" s="12" t="s">
        <v>78</v>
      </c>
      <c r="C640" s="12" t="s">
        <v>149</v>
      </c>
      <c r="D640" s="12" t="s">
        <v>199</v>
      </c>
      <c r="E640" s="12">
        <v>-20.54</v>
      </c>
      <c r="F640" s="14" t="str">
        <f t="shared" si="36"/>
        <v>2025-02-04ExpenseRobinson21020 GST/HST Payable-20.54</v>
      </c>
      <c r="G640" s="15">
        <f t="shared" si="37"/>
        <v>45692</v>
      </c>
      <c r="H640" s="16" t="str">
        <f>IF((IFERROR((VLOOKUP(D640,'Automation (QBO)'!A:B,2,FALSE)),"0"))=0,"Suspense",(IFERROR((VLOOKUP(D640,'Automation (QBO)'!A:B,2,FALSE)),"Suspense")))</f>
        <v>GST/HST Payable</v>
      </c>
      <c r="I640" s="17">
        <f t="shared" si="38"/>
        <v>-20.54</v>
      </c>
      <c r="J640" s="12" t="str">
        <f t="shared" si="39"/>
        <v>GST/HST Payable</v>
      </c>
    </row>
    <row r="641" spans="1:10" ht="16">
      <c r="A641" s="13" t="s">
        <v>689</v>
      </c>
      <c r="B641" s="12" t="s">
        <v>78</v>
      </c>
      <c r="C641" s="12" t="s">
        <v>165</v>
      </c>
      <c r="D641" s="12" t="s">
        <v>661</v>
      </c>
      <c r="E641" s="12">
        <v>6.2</v>
      </c>
      <c r="F641" s="14" t="str">
        <f t="shared" si="36"/>
        <v>2025-02-04ExpenseShoppers Drug Mart51335 Project Expense - Materials6.2</v>
      </c>
      <c r="G641" s="15">
        <f t="shared" si="37"/>
        <v>45692</v>
      </c>
      <c r="H641" s="16" t="str">
        <f>IF((IFERROR((VLOOKUP(D641,'Automation (QBO)'!A:B,2,FALSE)),"0"))=0,"Suspense",(IFERROR((VLOOKUP(D641,'Automation (QBO)'!A:B,2,FALSE)),"Suspense")))</f>
        <v>Project Expense - Materials</v>
      </c>
      <c r="I641" s="17">
        <f t="shared" si="38"/>
        <v>6.2</v>
      </c>
      <c r="J641" s="12" t="str">
        <f t="shared" si="39"/>
        <v>Project Expense - Materials</v>
      </c>
    </row>
    <row r="642" spans="1:10" ht="16">
      <c r="A642" s="13" t="s">
        <v>689</v>
      </c>
      <c r="B642" s="12" t="s">
        <v>78</v>
      </c>
      <c r="C642" s="12" t="s">
        <v>165</v>
      </c>
      <c r="D642" s="12" t="s">
        <v>199</v>
      </c>
      <c r="E642" s="12">
        <v>-0.28999999999999998</v>
      </c>
      <c r="F642" s="14" t="str">
        <f t="shared" ref="F642:F705" si="40">A642&amp;B642&amp;C642&amp;D642&amp;E642</f>
        <v>2025-02-04ExpenseShoppers Drug Mart21020 GST/HST Payable-0.29</v>
      </c>
      <c r="G642" s="15">
        <f t="shared" ref="G642:G705" si="41">IFERROR((DATEVALUE(A642)),A642)</f>
        <v>45692</v>
      </c>
      <c r="H642" s="16" t="str">
        <f>IF((IFERROR((VLOOKUP(D642,'Automation (QBO)'!A:B,2,FALSE)),"0"))=0,"Suspense",(IFERROR((VLOOKUP(D642,'Automation (QBO)'!A:B,2,FALSE)),"Suspense")))</f>
        <v>GST/HST Payable</v>
      </c>
      <c r="I642" s="17">
        <f t="shared" ref="I642:I705" si="42">E642</f>
        <v>-0.28999999999999998</v>
      </c>
      <c r="J642" s="12" t="str">
        <f t="shared" ref="J642:J705" si="43">H642</f>
        <v>GST/HST Payable</v>
      </c>
    </row>
    <row r="643" spans="1:10" ht="16">
      <c r="A643" s="13" t="s">
        <v>689</v>
      </c>
      <c r="B643" s="12" t="s">
        <v>78</v>
      </c>
      <c r="D643" s="12" t="s">
        <v>657</v>
      </c>
      <c r="E643" s="12">
        <v>3000</v>
      </c>
      <c r="F643" s="14" t="str">
        <f t="shared" si="40"/>
        <v>2025-02-04Expense13007 Due to/from Saltire Rentals3000</v>
      </c>
      <c r="G643" s="15">
        <f t="shared" si="41"/>
        <v>45692</v>
      </c>
      <c r="H643" s="16" t="str">
        <f>IF((IFERROR((VLOOKUP(D643,'Automation (QBO)'!A:B,2,FALSE)),"0"))=0,"Suspense",(IFERROR((VLOOKUP(D643,'Automation (QBO)'!A:B,2,FALSE)),"Suspense")))</f>
        <v>Due to/from Saltire Rentals</v>
      </c>
      <c r="I643" s="17">
        <f t="shared" si="42"/>
        <v>3000</v>
      </c>
      <c r="J643" s="12" t="str">
        <f t="shared" si="43"/>
        <v>Due to/from Saltire Rentals</v>
      </c>
    </row>
    <row r="644" spans="1:10" ht="16">
      <c r="A644" s="13" t="s">
        <v>689</v>
      </c>
      <c r="B644" s="12" t="s">
        <v>78</v>
      </c>
      <c r="D644" s="12" t="s">
        <v>199</v>
      </c>
      <c r="E644" s="12">
        <v>0</v>
      </c>
      <c r="F644" s="14" t="str">
        <f t="shared" si="40"/>
        <v>2025-02-04Expense21020 GST/HST Payable0</v>
      </c>
      <c r="G644" s="15">
        <f t="shared" si="41"/>
        <v>45692</v>
      </c>
      <c r="H644" s="16" t="str">
        <f>IF((IFERROR((VLOOKUP(D644,'Automation (QBO)'!A:B,2,FALSE)),"0"))=0,"Suspense",(IFERROR((VLOOKUP(D644,'Automation (QBO)'!A:B,2,FALSE)),"Suspense")))</f>
        <v>GST/HST Payable</v>
      </c>
      <c r="I644" s="17">
        <f t="shared" si="42"/>
        <v>0</v>
      </c>
      <c r="J644" s="12" t="str">
        <f t="shared" si="43"/>
        <v>GST/HST Payable</v>
      </c>
    </row>
    <row r="645" spans="1:10" ht="16">
      <c r="A645" s="13" t="s">
        <v>689</v>
      </c>
      <c r="B645" s="12" t="s">
        <v>78</v>
      </c>
      <c r="D645" s="12" t="s">
        <v>201</v>
      </c>
      <c r="E645" s="12">
        <v>-3000</v>
      </c>
      <c r="F645" s="14" t="str">
        <f t="shared" si="40"/>
        <v>2025-02-04Expense11005 Chequing (CIBC)-3000</v>
      </c>
      <c r="G645" s="15">
        <f t="shared" si="41"/>
        <v>45692</v>
      </c>
      <c r="H645" s="16" t="str">
        <f>IF((IFERROR((VLOOKUP(D645,'Automation (QBO)'!A:B,2,FALSE)),"0"))=0,"Suspense",(IFERROR((VLOOKUP(D645,'Automation (QBO)'!A:B,2,FALSE)),"Suspense")))</f>
        <v>Chequing (CIBC)</v>
      </c>
      <c r="I645" s="17">
        <f t="shared" si="42"/>
        <v>-3000</v>
      </c>
      <c r="J645" s="12" t="str">
        <f t="shared" si="43"/>
        <v>Chequing (CIBC)</v>
      </c>
    </row>
    <row r="646" spans="1:10" ht="16">
      <c r="A646" s="13" t="s">
        <v>689</v>
      </c>
      <c r="B646" s="12" t="s">
        <v>78</v>
      </c>
      <c r="C646" s="12" t="s">
        <v>149</v>
      </c>
      <c r="D646" s="12" t="s">
        <v>506</v>
      </c>
      <c r="E646" s="12">
        <v>460.06</v>
      </c>
      <c r="F646" s="14" t="str">
        <f t="shared" si="40"/>
        <v>2025-02-04ExpenseRobinson21010 Credit Card (CIBC Visa)460.06</v>
      </c>
      <c r="G646" s="15">
        <f t="shared" si="41"/>
        <v>45692</v>
      </c>
      <c r="H646" s="16" t="str">
        <f>IF((IFERROR((VLOOKUP(D646,'Automation (QBO)'!A:B,2,FALSE)),"0"))=0,"Suspense",(IFERROR((VLOOKUP(D646,'Automation (QBO)'!A:B,2,FALSE)),"Suspense")))</f>
        <v>Credit Card (CIBC Visa)</v>
      </c>
      <c r="I646" s="17">
        <f t="shared" si="42"/>
        <v>460.06</v>
      </c>
      <c r="J646" s="12" t="str">
        <f t="shared" si="43"/>
        <v>Credit Card (CIBC Visa)</v>
      </c>
    </row>
    <row r="647" spans="1:10" ht="16">
      <c r="A647" s="13" t="s">
        <v>689</v>
      </c>
      <c r="B647" s="12" t="s">
        <v>78</v>
      </c>
      <c r="C647" s="12" t="s">
        <v>165</v>
      </c>
      <c r="D647" s="12" t="s">
        <v>506</v>
      </c>
      <c r="E647" s="12">
        <v>6.49</v>
      </c>
      <c r="F647" s="14" t="str">
        <f t="shared" si="40"/>
        <v>2025-02-04ExpenseShoppers Drug Mart21010 Credit Card (CIBC Visa)6.49</v>
      </c>
      <c r="G647" s="15">
        <f t="shared" si="41"/>
        <v>45692</v>
      </c>
      <c r="H647" s="16" t="str">
        <f>IF((IFERROR((VLOOKUP(D647,'Automation (QBO)'!A:B,2,FALSE)),"0"))=0,"Suspense",(IFERROR((VLOOKUP(D647,'Automation (QBO)'!A:B,2,FALSE)),"Suspense")))</f>
        <v>Credit Card (CIBC Visa)</v>
      </c>
      <c r="I647" s="17">
        <f t="shared" si="42"/>
        <v>6.49</v>
      </c>
      <c r="J647" s="12" t="str">
        <f t="shared" si="43"/>
        <v>Credit Card (CIBC Visa)</v>
      </c>
    </row>
    <row r="648" spans="1:10" ht="16">
      <c r="A648" s="13" t="s">
        <v>689</v>
      </c>
      <c r="B648" s="12" t="s">
        <v>78</v>
      </c>
      <c r="C648" s="12" t="s">
        <v>690</v>
      </c>
      <c r="D648" s="12" t="s">
        <v>506</v>
      </c>
      <c r="E648" s="12">
        <v>694.38</v>
      </c>
      <c r="F648" s="14" t="str">
        <f t="shared" si="40"/>
        <v>2025-02-04ExpenseEUFY21010 Credit Card (CIBC Visa)694.38</v>
      </c>
      <c r="G648" s="15">
        <f t="shared" si="41"/>
        <v>45692</v>
      </c>
      <c r="H648" s="16" t="str">
        <f>IF((IFERROR((VLOOKUP(D648,'Automation (QBO)'!A:B,2,FALSE)),"0"))=0,"Suspense",(IFERROR((VLOOKUP(D648,'Automation (QBO)'!A:B,2,FALSE)),"Suspense")))</f>
        <v>Credit Card (CIBC Visa)</v>
      </c>
      <c r="I648" s="17">
        <f t="shared" si="42"/>
        <v>694.38</v>
      </c>
      <c r="J648" s="12" t="str">
        <f t="shared" si="43"/>
        <v>Credit Card (CIBC Visa)</v>
      </c>
    </row>
    <row r="649" spans="1:10" ht="16">
      <c r="A649" s="13" t="s">
        <v>364</v>
      </c>
      <c r="B649" s="12" t="s">
        <v>78</v>
      </c>
      <c r="C649" s="12" t="s">
        <v>103</v>
      </c>
      <c r="D649" s="12" t="s">
        <v>661</v>
      </c>
      <c r="E649" s="12">
        <v>64.650000000000006</v>
      </c>
      <c r="F649" s="14" t="str">
        <f t="shared" si="40"/>
        <v>2025-02-05ExpenseRona51335 Project Expense - Materials64.65</v>
      </c>
      <c r="G649" s="15">
        <f t="shared" si="41"/>
        <v>45693</v>
      </c>
      <c r="H649" s="16" t="str">
        <f>IF((IFERROR((VLOOKUP(D649,'Automation (QBO)'!A:B,2,FALSE)),"0"))=0,"Suspense",(IFERROR((VLOOKUP(D649,'Automation (QBO)'!A:B,2,FALSE)),"Suspense")))</f>
        <v>Project Expense - Materials</v>
      </c>
      <c r="I649" s="17">
        <f t="shared" si="42"/>
        <v>64.650000000000006</v>
      </c>
      <c r="J649" s="12" t="str">
        <f t="shared" si="43"/>
        <v>Project Expense - Materials</v>
      </c>
    </row>
    <row r="650" spans="1:10" ht="16">
      <c r="A650" s="13" t="s">
        <v>364</v>
      </c>
      <c r="B650" s="12" t="s">
        <v>78</v>
      </c>
      <c r="C650" s="12" t="s">
        <v>103</v>
      </c>
      <c r="D650" s="12" t="s">
        <v>199</v>
      </c>
      <c r="E650" s="12">
        <v>-3.02</v>
      </c>
      <c r="F650" s="14" t="str">
        <f t="shared" si="40"/>
        <v>2025-02-05ExpenseRona21020 GST/HST Payable-3.02</v>
      </c>
      <c r="G650" s="15">
        <f t="shared" si="41"/>
        <v>45693</v>
      </c>
      <c r="H650" s="16" t="str">
        <f>IF((IFERROR((VLOOKUP(D650,'Automation (QBO)'!A:B,2,FALSE)),"0"))=0,"Suspense",(IFERROR((VLOOKUP(D650,'Automation (QBO)'!A:B,2,FALSE)),"Suspense")))</f>
        <v>GST/HST Payable</v>
      </c>
      <c r="I650" s="17">
        <f t="shared" si="42"/>
        <v>-3.02</v>
      </c>
      <c r="J650" s="12" t="str">
        <f t="shared" si="43"/>
        <v>GST/HST Payable</v>
      </c>
    </row>
    <row r="651" spans="1:10" ht="16">
      <c r="A651" s="13" t="s">
        <v>364</v>
      </c>
      <c r="B651" s="12" t="s">
        <v>78</v>
      </c>
      <c r="C651" s="12" t="s">
        <v>103</v>
      </c>
      <c r="D651" s="12" t="s">
        <v>661</v>
      </c>
      <c r="E651" s="12">
        <v>310.10000000000002</v>
      </c>
      <c r="F651" s="14" t="str">
        <f t="shared" si="40"/>
        <v>2025-02-05ExpenseRona51335 Project Expense - Materials310.1</v>
      </c>
      <c r="G651" s="15">
        <f t="shared" si="41"/>
        <v>45693</v>
      </c>
      <c r="H651" s="16" t="str">
        <f>IF((IFERROR((VLOOKUP(D651,'Automation (QBO)'!A:B,2,FALSE)),"0"))=0,"Suspense",(IFERROR((VLOOKUP(D651,'Automation (QBO)'!A:B,2,FALSE)),"Suspense")))</f>
        <v>Project Expense - Materials</v>
      </c>
      <c r="I651" s="17">
        <f t="shared" si="42"/>
        <v>310.10000000000002</v>
      </c>
      <c r="J651" s="12" t="str">
        <f t="shared" si="43"/>
        <v>Project Expense - Materials</v>
      </c>
    </row>
    <row r="652" spans="1:10" ht="16">
      <c r="A652" s="13" t="s">
        <v>364</v>
      </c>
      <c r="B652" s="12" t="s">
        <v>78</v>
      </c>
      <c r="C652" s="12" t="s">
        <v>103</v>
      </c>
      <c r="D652" s="12" t="s">
        <v>199</v>
      </c>
      <c r="E652" s="12">
        <v>-14.49</v>
      </c>
      <c r="F652" s="14" t="str">
        <f t="shared" si="40"/>
        <v>2025-02-05ExpenseRona21020 GST/HST Payable-14.49</v>
      </c>
      <c r="G652" s="15">
        <f t="shared" si="41"/>
        <v>45693</v>
      </c>
      <c r="H652" s="16" t="str">
        <f>IF((IFERROR((VLOOKUP(D652,'Automation (QBO)'!A:B,2,FALSE)),"0"))=0,"Suspense",(IFERROR((VLOOKUP(D652,'Automation (QBO)'!A:B,2,FALSE)),"Suspense")))</f>
        <v>GST/HST Payable</v>
      </c>
      <c r="I652" s="17">
        <f t="shared" si="42"/>
        <v>-14.49</v>
      </c>
      <c r="J652" s="12" t="str">
        <f t="shared" si="43"/>
        <v>GST/HST Payable</v>
      </c>
    </row>
    <row r="653" spans="1:10" ht="16">
      <c r="A653" s="13" t="s">
        <v>364</v>
      </c>
      <c r="B653" s="12" t="s">
        <v>84</v>
      </c>
      <c r="C653" s="12" t="s">
        <v>114</v>
      </c>
      <c r="D653" s="12" t="s">
        <v>218</v>
      </c>
      <c r="E653" s="12">
        <v>50000</v>
      </c>
      <c r="F653" s="14" t="str">
        <f t="shared" si="40"/>
        <v>2025-02-05InvoiceGarden of Granite Winery:Garden of Granite Project21045 Deposit Received50000</v>
      </c>
      <c r="G653" s="15">
        <f t="shared" si="41"/>
        <v>45693</v>
      </c>
      <c r="H653" s="16" t="str">
        <f>IF((IFERROR((VLOOKUP(D653,'Automation (QBO)'!A:B,2,FALSE)),"0"))=0,"Suspense",(IFERROR((VLOOKUP(D653,'Automation (QBO)'!A:B,2,FALSE)),"Suspense")))</f>
        <v>Liability - Depostis Received</v>
      </c>
      <c r="I653" s="17">
        <f t="shared" si="42"/>
        <v>50000</v>
      </c>
      <c r="J653" s="12" t="str">
        <f t="shared" si="43"/>
        <v>Liability - Depostis Received</v>
      </c>
    </row>
    <row r="654" spans="1:10" ht="16">
      <c r="A654" s="13" t="s">
        <v>364</v>
      </c>
      <c r="B654" s="12" t="s">
        <v>84</v>
      </c>
      <c r="C654" s="12" t="s">
        <v>114</v>
      </c>
      <c r="D654" s="12" t="s">
        <v>199</v>
      </c>
      <c r="E654" s="12">
        <v>0</v>
      </c>
      <c r="F654" s="14" t="str">
        <f t="shared" si="40"/>
        <v>2025-02-05InvoiceGarden of Granite Winery:Garden of Granite Project21020 GST/HST Payable0</v>
      </c>
      <c r="G654" s="15">
        <f t="shared" si="41"/>
        <v>45693</v>
      </c>
      <c r="H654" s="16" t="str">
        <f>IF((IFERROR((VLOOKUP(D654,'Automation (QBO)'!A:B,2,FALSE)),"0"))=0,"Suspense",(IFERROR((VLOOKUP(D654,'Automation (QBO)'!A:B,2,FALSE)),"Suspense")))</f>
        <v>GST/HST Payable</v>
      </c>
      <c r="I654" s="17">
        <f t="shared" si="42"/>
        <v>0</v>
      </c>
      <c r="J654" s="12" t="str">
        <f t="shared" si="43"/>
        <v>GST/HST Payable</v>
      </c>
    </row>
    <row r="655" spans="1:10" ht="16">
      <c r="A655" s="13" t="s">
        <v>364</v>
      </c>
      <c r="B655" s="12" t="s">
        <v>78</v>
      </c>
      <c r="C655" s="12" t="s">
        <v>101</v>
      </c>
      <c r="D655" s="12" t="s">
        <v>384</v>
      </c>
      <c r="E655" s="12">
        <v>11.19</v>
      </c>
      <c r="F655" s="14" t="str">
        <f t="shared" si="40"/>
        <v>2025-02-05ExpenseAmazon52165 Subscriptions (Annual)11.19</v>
      </c>
      <c r="G655" s="15">
        <f t="shared" si="41"/>
        <v>45693</v>
      </c>
      <c r="H655" s="16" t="str">
        <f>IF((IFERROR((VLOOKUP(D655,'Automation (QBO)'!A:B,2,FALSE)),"0"))=0,"Suspense",(IFERROR((VLOOKUP(D655,'Automation (QBO)'!A:B,2,FALSE)),"Suspense")))</f>
        <v>Subscriptions (Annual)</v>
      </c>
      <c r="I655" s="17">
        <f t="shared" si="42"/>
        <v>11.19</v>
      </c>
      <c r="J655" s="12" t="str">
        <f t="shared" si="43"/>
        <v>Subscriptions (Annual)</v>
      </c>
    </row>
    <row r="656" spans="1:10" ht="16">
      <c r="A656" s="13" t="s">
        <v>364</v>
      </c>
      <c r="B656" s="12" t="s">
        <v>78</v>
      </c>
      <c r="C656" s="12" t="s">
        <v>101</v>
      </c>
      <c r="D656" s="12" t="s">
        <v>199</v>
      </c>
      <c r="E656" s="12">
        <v>0</v>
      </c>
      <c r="F656" s="14" t="str">
        <f t="shared" si="40"/>
        <v>2025-02-05ExpenseAmazon21020 GST/HST Payable0</v>
      </c>
      <c r="G656" s="15">
        <f t="shared" si="41"/>
        <v>45693</v>
      </c>
      <c r="H656" s="16" t="str">
        <f>IF((IFERROR((VLOOKUP(D656,'Automation (QBO)'!A:B,2,FALSE)),"0"))=0,"Suspense",(IFERROR((VLOOKUP(D656,'Automation (QBO)'!A:B,2,FALSE)),"Suspense")))</f>
        <v>GST/HST Payable</v>
      </c>
      <c r="I656" s="17">
        <f t="shared" si="42"/>
        <v>0</v>
      </c>
      <c r="J656" s="12" t="str">
        <f t="shared" si="43"/>
        <v>GST/HST Payable</v>
      </c>
    </row>
    <row r="657" spans="1:10" ht="16">
      <c r="A657" s="13" t="s">
        <v>364</v>
      </c>
      <c r="B657" s="12" t="s">
        <v>84</v>
      </c>
      <c r="C657" s="12" t="s">
        <v>114</v>
      </c>
      <c r="D657" s="12" t="s">
        <v>666</v>
      </c>
      <c r="E657" s="12">
        <v>50000</v>
      </c>
      <c r="F657" s="14" t="str">
        <f t="shared" si="40"/>
        <v>2025-02-05InvoiceGarden of Granite Winery:Garden of Granite Project12000 [Accounts Receivable]50000</v>
      </c>
      <c r="G657" s="15">
        <f t="shared" si="41"/>
        <v>45693</v>
      </c>
      <c r="H657" s="16" t="str">
        <f>IF((IFERROR((VLOOKUP(D657,'Automation (QBO)'!A:B,2,FALSE)),"0"))=0,"Suspense",(IFERROR((VLOOKUP(D657,'Automation (QBO)'!A:B,2,FALSE)),"Suspense")))</f>
        <v>Accounts Recievable - Suspense</v>
      </c>
      <c r="I657" s="17">
        <f t="shared" si="42"/>
        <v>50000</v>
      </c>
      <c r="J657" s="12" t="str">
        <f t="shared" si="43"/>
        <v>Accounts Recievable - Suspense</v>
      </c>
    </row>
    <row r="658" spans="1:10" ht="16">
      <c r="A658" s="13" t="s">
        <v>364</v>
      </c>
      <c r="B658" s="12" t="s">
        <v>78</v>
      </c>
      <c r="C658" s="12" t="s">
        <v>103</v>
      </c>
      <c r="D658" s="12" t="s">
        <v>661</v>
      </c>
      <c r="E658" s="12">
        <v>214.79</v>
      </c>
      <c r="F658" s="14" t="str">
        <f t="shared" si="40"/>
        <v>2025-02-05ExpenseRona51335 Project Expense - Materials214.79</v>
      </c>
      <c r="G658" s="15">
        <f t="shared" si="41"/>
        <v>45693</v>
      </c>
      <c r="H658" s="16" t="str">
        <f>IF((IFERROR((VLOOKUP(D658,'Automation (QBO)'!A:B,2,FALSE)),"0"))=0,"Suspense",(IFERROR((VLOOKUP(D658,'Automation (QBO)'!A:B,2,FALSE)),"Suspense")))</f>
        <v>Project Expense - Materials</v>
      </c>
      <c r="I658" s="17">
        <f t="shared" si="42"/>
        <v>214.79</v>
      </c>
      <c r="J658" s="12" t="str">
        <f t="shared" si="43"/>
        <v>Project Expense - Materials</v>
      </c>
    </row>
    <row r="659" spans="1:10" ht="16">
      <c r="A659" s="13" t="s">
        <v>364</v>
      </c>
      <c r="B659" s="12" t="s">
        <v>78</v>
      </c>
      <c r="C659" s="12" t="s">
        <v>103</v>
      </c>
      <c r="D659" s="12" t="s">
        <v>199</v>
      </c>
      <c r="E659" s="12">
        <v>-10.039999999999999</v>
      </c>
      <c r="F659" s="14" t="str">
        <f t="shared" si="40"/>
        <v>2025-02-05ExpenseRona21020 GST/HST Payable-10.04</v>
      </c>
      <c r="G659" s="15">
        <f t="shared" si="41"/>
        <v>45693</v>
      </c>
      <c r="H659" s="16" t="str">
        <f>IF((IFERROR((VLOOKUP(D659,'Automation (QBO)'!A:B,2,FALSE)),"0"))=0,"Suspense",(IFERROR((VLOOKUP(D659,'Automation (QBO)'!A:B,2,FALSE)),"Suspense")))</f>
        <v>GST/HST Payable</v>
      </c>
      <c r="I659" s="17">
        <f t="shared" si="42"/>
        <v>-10.039999999999999</v>
      </c>
      <c r="J659" s="12" t="str">
        <f t="shared" si="43"/>
        <v>GST/HST Payable</v>
      </c>
    </row>
    <row r="660" spans="1:10" ht="16">
      <c r="A660" s="13" t="s">
        <v>364</v>
      </c>
      <c r="B660" s="12" t="s">
        <v>78</v>
      </c>
      <c r="C660" s="12" t="s">
        <v>79</v>
      </c>
      <c r="D660" s="12" t="s">
        <v>202</v>
      </c>
      <c r="E660" s="12">
        <v>213.33</v>
      </c>
      <c r="F660" s="14" t="str">
        <f t="shared" si="40"/>
        <v>2025-02-05ExpenseBigChip Accounting52110 Accounting213.33</v>
      </c>
      <c r="G660" s="15">
        <f t="shared" si="41"/>
        <v>45693</v>
      </c>
      <c r="H660" s="16" t="str">
        <f>IF((IFERROR((VLOOKUP(D660,'Automation (QBO)'!A:B,2,FALSE)),"0"))=0,"Suspense",(IFERROR((VLOOKUP(D660,'Automation (QBO)'!A:B,2,FALSE)),"Suspense")))</f>
        <v>Accounting</v>
      </c>
      <c r="I660" s="17">
        <f t="shared" si="42"/>
        <v>213.33</v>
      </c>
      <c r="J660" s="12" t="str">
        <f t="shared" si="43"/>
        <v>Accounting</v>
      </c>
    </row>
    <row r="661" spans="1:10" ht="16">
      <c r="A661" s="13" t="s">
        <v>364</v>
      </c>
      <c r="B661" s="12" t="s">
        <v>78</v>
      </c>
      <c r="C661" s="12" t="s">
        <v>79</v>
      </c>
      <c r="D661" s="12" t="s">
        <v>199</v>
      </c>
      <c r="E661" s="12">
        <v>-10.67</v>
      </c>
      <c r="F661" s="14" t="str">
        <f t="shared" si="40"/>
        <v>2025-02-05ExpenseBigChip Accounting21020 GST/HST Payable-10.67</v>
      </c>
      <c r="G661" s="15">
        <f t="shared" si="41"/>
        <v>45693</v>
      </c>
      <c r="H661" s="16" t="str">
        <f>IF((IFERROR((VLOOKUP(D661,'Automation (QBO)'!A:B,2,FALSE)),"0"))=0,"Suspense",(IFERROR((VLOOKUP(D661,'Automation (QBO)'!A:B,2,FALSE)),"Suspense")))</f>
        <v>GST/HST Payable</v>
      </c>
      <c r="I661" s="17">
        <f t="shared" si="42"/>
        <v>-10.67</v>
      </c>
      <c r="J661" s="12" t="str">
        <f t="shared" si="43"/>
        <v>GST/HST Payable</v>
      </c>
    </row>
    <row r="662" spans="1:10" ht="16">
      <c r="A662" s="13" t="s">
        <v>364</v>
      </c>
      <c r="B662" s="12" t="s">
        <v>78</v>
      </c>
      <c r="C662" s="12" t="s">
        <v>101</v>
      </c>
      <c r="D662" s="12" t="s">
        <v>661</v>
      </c>
      <c r="E662" s="12">
        <v>79.959999999999994</v>
      </c>
      <c r="F662" s="14" t="str">
        <f t="shared" si="40"/>
        <v>2025-02-05ExpenseAmazon51335 Project Expense - Materials79.96</v>
      </c>
      <c r="G662" s="15">
        <f t="shared" si="41"/>
        <v>45693</v>
      </c>
      <c r="H662" s="16" t="str">
        <f>IF((IFERROR((VLOOKUP(D662,'Automation (QBO)'!A:B,2,FALSE)),"0"))=0,"Suspense",(IFERROR((VLOOKUP(D662,'Automation (QBO)'!A:B,2,FALSE)),"Suspense")))</f>
        <v>Project Expense - Materials</v>
      </c>
      <c r="I662" s="17">
        <f t="shared" si="42"/>
        <v>79.959999999999994</v>
      </c>
      <c r="J662" s="12" t="str">
        <f t="shared" si="43"/>
        <v>Project Expense - Materials</v>
      </c>
    </row>
    <row r="663" spans="1:10" ht="16">
      <c r="A663" s="13" t="s">
        <v>364</v>
      </c>
      <c r="B663" s="12" t="s">
        <v>78</v>
      </c>
      <c r="C663" s="12" t="s">
        <v>101</v>
      </c>
      <c r="D663" s="12" t="s">
        <v>199</v>
      </c>
      <c r="E663" s="12">
        <v>-4</v>
      </c>
      <c r="F663" s="14" t="str">
        <f t="shared" si="40"/>
        <v>2025-02-05ExpenseAmazon21020 GST/HST Payable-4</v>
      </c>
      <c r="G663" s="15">
        <f t="shared" si="41"/>
        <v>45693</v>
      </c>
      <c r="H663" s="16" t="str">
        <f>IF((IFERROR((VLOOKUP(D663,'Automation (QBO)'!A:B,2,FALSE)),"0"))=0,"Suspense",(IFERROR((VLOOKUP(D663,'Automation (QBO)'!A:B,2,FALSE)),"Suspense")))</f>
        <v>GST/HST Payable</v>
      </c>
      <c r="I663" s="17">
        <f t="shared" si="42"/>
        <v>-4</v>
      </c>
      <c r="J663" s="12" t="str">
        <f t="shared" si="43"/>
        <v>GST/HST Payable</v>
      </c>
    </row>
    <row r="664" spans="1:10" ht="16">
      <c r="A664" s="13" t="s">
        <v>364</v>
      </c>
      <c r="B664" s="12" t="s">
        <v>78</v>
      </c>
      <c r="C664" s="12" t="s">
        <v>103</v>
      </c>
      <c r="D664" s="12" t="s">
        <v>506</v>
      </c>
      <c r="E664" s="12">
        <v>224.83</v>
      </c>
      <c r="F664" s="14" t="str">
        <f t="shared" si="40"/>
        <v>2025-02-05ExpenseRona21010 Credit Card (CIBC Visa)224.83</v>
      </c>
      <c r="G664" s="15">
        <f t="shared" si="41"/>
        <v>45693</v>
      </c>
      <c r="H664" s="16" t="str">
        <f>IF((IFERROR((VLOOKUP(D664,'Automation (QBO)'!A:B,2,FALSE)),"0"))=0,"Suspense",(IFERROR((VLOOKUP(D664,'Automation (QBO)'!A:B,2,FALSE)),"Suspense")))</f>
        <v>Credit Card (CIBC Visa)</v>
      </c>
      <c r="I664" s="17">
        <f t="shared" si="42"/>
        <v>224.83</v>
      </c>
      <c r="J664" s="12" t="str">
        <f t="shared" si="43"/>
        <v>Credit Card (CIBC Visa)</v>
      </c>
    </row>
    <row r="665" spans="1:10" ht="16">
      <c r="A665" s="13" t="s">
        <v>364</v>
      </c>
      <c r="B665" s="12" t="s">
        <v>78</v>
      </c>
      <c r="C665" s="12" t="s">
        <v>101</v>
      </c>
      <c r="D665" s="12" t="s">
        <v>506</v>
      </c>
      <c r="E665" s="12">
        <v>11.19</v>
      </c>
      <c r="F665" s="14" t="str">
        <f t="shared" si="40"/>
        <v>2025-02-05ExpenseAmazon21010 Credit Card (CIBC Visa)11.19</v>
      </c>
      <c r="G665" s="15">
        <f t="shared" si="41"/>
        <v>45693</v>
      </c>
      <c r="H665" s="16" t="str">
        <f>IF((IFERROR((VLOOKUP(D665,'Automation (QBO)'!A:B,2,FALSE)),"0"))=0,"Suspense",(IFERROR((VLOOKUP(D665,'Automation (QBO)'!A:B,2,FALSE)),"Suspense")))</f>
        <v>Credit Card (CIBC Visa)</v>
      </c>
      <c r="I665" s="17">
        <f t="shared" si="42"/>
        <v>11.19</v>
      </c>
      <c r="J665" s="12" t="str">
        <f t="shared" si="43"/>
        <v>Credit Card (CIBC Visa)</v>
      </c>
    </row>
    <row r="666" spans="1:10" ht="16">
      <c r="A666" s="13" t="s">
        <v>364</v>
      </c>
      <c r="B666" s="12" t="s">
        <v>78</v>
      </c>
      <c r="C666" s="12" t="s">
        <v>103</v>
      </c>
      <c r="D666" s="12" t="s">
        <v>506</v>
      </c>
      <c r="E666" s="12">
        <v>324.58999999999997</v>
      </c>
      <c r="F666" s="14" t="str">
        <f t="shared" si="40"/>
        <v>2025-02-05ExpenseRona21010 Credit Card (CIBC Visa)324.59</v>
      </c>
      <c r="G666" s="15">
        <f t="shared" si="41"/>
        <v>45693</v>
      </c>
      <c r="H666" s="16" t="str">
        <f>IF((IFERROR((VLOOKUP(D666,'Automation (QBO)'!A:B,2,FALSE)),"0"))=0,"Suspense",(IFERROR((VLOOKUP(D666,'Automation (QBO)'!A:B,2,FALSE)),"Suspense")))</f>
        <v>Credit Card (CIBC Visa)</v>
      </c>
      <c r="I666" s="17">
        <f t="shared" si="42"/>
        <v>324.58999999999997</v>
      </c>
      <c r="J666" s="12" t="str">
        <f t="shared" si="43"/>
        <v>Credit Card (CIBC Visa)</v>
      </c>
    </row>
    <row r="667" spans="1:10" ht="16">
      <c r="A667" s="13" t="s">
        <v>364</v>
      </c>
      <c r="B667" s="12" t="s">
        <v>78</v>
      </c>
      <c r="C667" s="12" t="s">
        <v>79</v>
      </c>
      <c r="D667" s="12" t="s">
        <v>506</v>
      </c>
      <c r="E667" s="12">
        <v>224</v>
      </c>
      <c r="F667" s="14" t="str">
        <f t="shared" si="40"/>
        <v>2025-02-05ExpenseBigChip Accounting21010 Credit Card (CIBC Visa)224</v>
      </c>
      <c r="G667" s="15">
        <f t="shared" si="41"/>
        <v>45693</v>
      </c>
      <c r="H667" s="16" t="str">
        <f>IF((IFERROR((VLOOKUP(D667,'Automation (QBO)'!A:B,2,FALSE)),"0"))=0,"Suspense",(IFERROR((VLOOKUP(D667,'Automation (QBO)'!A:B,2,FALSE)),"Suspense")))</f>
        <v>Credit Card (CIBC Visa)</v>
      </c>
      <c r="I667" s="17">
        <f t="shared" si="42"/>
        <v>224</v>
      </c>
      <c r="J667" s="12" t="str">
        <f t="shared" si="43"/>
        <v>Credit Card (CIBC Visa)</v>
      </c>
    </row>
    <row r="668" spans="1:10" ht="16">
      <c r="A668" s="13" t="s">
        <v>364</v>
      </c>
      <c r="B668" s="12" t="s">
        <v>78</v>
      </c>
      <c r="C668" s="12" t="s">
        <v>101</v>
      </c>
      <c r="D668" s="12" t="s">
        <v>506</v>
      </c>
      <c r="E668" s="12">
        <v>83.96</v>
      </c>
      <c r="F668" s="14" t="str">
        <f t="shared" si="40"/>
        <v>2025-02-05ExpenseAmazon21010 Credit Card (CIBC Visa)83.96</v>
      </c>
      <c r="G668" s="15">
        <f t="shared" si="41"/>
        <v>45693</v>
      </c>
      <c r="H668" s="16" t="str">
        <f>IF((IFERROR((VLOOKUP(D668,'Automation (QBO)'!A:B,2,FALSE)),"0"))=0,"Suspense",(IFERROR((VLOOKUP(D668,'Automation (QBO)'!A:B,2,FALSE)),"Suspense")))</f>
        <v>Credit Card (CIBC Visa)</v>
      </c>
      <c r="I668" s="17">
        <f t="shared" si="42"/>
        <v>83.96</v>
      </c>
      <c r="J668" s="12" t="str">
        <f t="shared" si="43"/>
        <v>Credit Card (CIBC Visa)</v>
      </c>
    </row>
    <row r="669" spans="1:10" ht="16">
      <c r="A669" s="13" t="s">
        <v>364</v>
      </c>
      <c r="B669" s="12" t="s">
        <v>78</v>
      </c>
      <c r="C669" s="12" t="s">
        <v>103</v>
      </c>
      <c r="D669" s="12" t="s">
        <v>506</v>
      </c>
      <c r="E669" s="12">
        <v>67.67</v>
      </c>
      <c r="F669" s="14" t="str">
        <f t="shared" si="40"/>
        <v>2025-02-05ExpenseRona21010 Credit Card (CIBC Visa)67.67</v>
      </c>
      <c r="G669" s="15">
        <f t="shared" si="41"/>
        <v>45693</v>
      </c>
      <c r="H669" s="16" t="str">
        <f>IF((IFERROR((VLOOKUP(D669,'Automation (QBO)'!A:B,2,FALSE)),"0"))=0,"Suspense",(IFERROR((VLOOKUP(D669,'Automation (QBO)'!A:B,2,FALSE)),"Suspense")))</f>
        <v>Credit Card (CIBC Visa)</v>
      </c>
      <c r="I669" s="17">
        <f t="shared" si="42"/>
        <v>67.67</v>
      </c>
      <c r="J669" s="12" t="str">
        <f t="shared" si="43"/>
        <v>Credit Card (CIBC Visa)</v>
      </c>
    </row>
    <row r="670" spans="1:10" ht="16">
      <c r="A670" s="13" t="s">
        <v>365</v>
      </c>
      <c r="B670" s="12" t="s">
        <v>78</v>
      </c>
      <c r="C670" s="12" t="s">
        <v>101</v>
      </c>
      <c r="D670" s="12" t="s">
        <v>384</v>
      </c>
      <c r="E670" s="12">
        <v>12.31</v>
      </c>
      <c r="F670" s="14" t="str">
        <f t="shared" si="40"/>
        <v>2025-02-06ExpenseAmazon52165 Subscriptions (Annual)12.31</v>
      </c>
      <c r="G670" s="15">
        <f t="shared" si="41"/>
        <v>45694</v>
      </c>
      <c r="H670" s="16" t="str">
        <f>IF((IFERROR((VLOOKUP(D670,'Automation (QBO)'!A:B,2,FALSE)),"0"))=0,"Suspense",(IFERROR((VLOOKUP(D670,'Automation (QBO)'!A:B,2,FALSE)),"Suspense")))</f>
        <v>Subscriptions (Annual)</v>
      </c>
      <c r="I670" s="17">
        <f t="shared" si="42"/>
        <v>12.31</v>
      </c>
      <c r="J670" s="12" t="str">
        <f t="shared" si="43"/>
        <v>Subscriptions (Annual)</v>
      </c>
    </row>
    <row r="671" spans="1:10" ht="16">
      <c r="A671" s="13" t="s">
        <v>365</v>
      </c>
      <c r="B671" s="12" t="s">
        <v>78</v>
      </c>
      <c r="C671" s="12" t="s">
        <v>101</v>
      </c>
      <c r="D671" s="12" t="s">
        <v>199</v>
      </c>
      <c r="E671" s="12">
        <v>0</v>
      </c>
      <c r="F671" s="14" t="str">
        <f t="shared" si="40"/>
        <v>2025-02-06ExpenseAmazon21020 GST/HST Payable0</v>
      </c>
      <c r="G671" s="15">
        <f t="shared" si="41"/>
        <v>45694</v>
      </c>
      <c r="H671" s="16" t="str">
        <f>IF((IFERROR((VLOOKUP(D671,'Automation (QBO)'!A:B,2,FALSE)),"0"))=0,"Suspense",(IFERROR((VLOOKUP(D671,'Automation (QBO)'!A:B,2,FALSE)),"Suspense")))</f>
        <v>GST/HST Payable</v>
      </c>
      <c r="I671" s="17">
        <f t="shared" si="42"/>
        <v>0</v>
      </c>
      <c r="J671" s="12" t="str">
        <f t="shared" si="43"/>
        <v>GST/HST Payable</v>
      </c>
    </row>
    <row r="672" spans="1:10" ht="16">
      <c r="A672" s="13" t="s">
        <v>365</v>
      </c>
      <c r="B672" s="12" t="s">
        <v>78</v>
      </c>
      <c r="C672" s="12" t="s">
        <v>102</v>
      </c>
      <c r="D672" s="12" t="s">
        <v>201</v>
      </c>
      <c r="E672" s="12">
        <v>-202.11</v>
      </c>
      <c r="F672" s="14" t="str">
        <f t="shared" si="40"/>
        <v>2025-02-06ExpenseInsurance Corporation of British Columbia11005 Chequing (CIBC)-202.11</v>
      </c>
      <c r="G672" s="15">
        <f t="shared" si="41"/>
        <v>45694</v>
      </c>
      <c r="H672" s="16" t="str">
        <f>IF((IFERROR((VLOOKUP(D672,'Automation (QBO)'!A:B,2,FALSE)),"0"))=0,"Suspense",(IFERROR((VLOOKUP(D672,'Automation (QBO)'!A:B,2,FALSE)),"Suspense")))</f>
        <v>Chequing (CIBC)</v>
      </c>
      <c r="I672" s="17">
        <f t="shared" si="42"/>
        <v>-202.11</v>
      </c>
      <c r="J672" s="12" t="str">
        <f t="shared" si="43"/>
        <v>Chequing (CIBC)</v>
      </c>
    </row>
    <row r="673" spans="1:10" ht="16">
      <c r="A673" s="13" t="s">
        <v>365</v>
      </c>
      <c r="B673" s="12" t="s">
        <v>78</v>
      </c>
      <c r="C673" s="12" t="s">
        <v>102</v>
      </c>
      <c r="D673" s="12" t="s">
        <v>212</v>
      </c>
      <c r="E673" s="12">
        <v>202.11</v>
      </c>
      <c r="F673" s="14" t="str">
        <f t="shared" si="40"/>
        <v>2025-02-06ExpenseInsurance Corporation of British Columbia52185 Insurance - Vehicles202.11</v>
      </c>
      <c r="G673" s="15">
        <f t="shared" si="41"/>
        <v>45694</v>
      </c>
      <c r="H673" s="16" t="str">
        <f>IF((IFERROR((VLOOKUP(D673,'Automation (QBO)'!A:B,2,FALSE)),"0"))=0,"Suspense",(IFERROR((VLOOKUP(D673,'Automation (QBO)'!A:B,2,FALSE)),"Suspense")))</f>
        <v>Insurance - Vehicles</v>
      </c>
      <c r="I673" s="17">
        <f t="shared" si="42"/>
        <v>202.11</v>
      </c>
      <c r="J673" s="12" t="str">
        <f t="shared" si="43"/>
        <v>Insurance - Vehicles</v>
      </c>
    </row>
    <row r="674" spans="1:10" ht="16">
      <c r="A674" s="13" t="s">
        <v>365</v>
      </c>
      <c r="B674" s="12" t="s">
        <v>78</v>
      </c>
      <c r="C674" s="12" t="s">
        <v>102</v>
      </c>
      <c r="D674" s="12" t="s">
        <v>199</v>
      </c>
      <c r="E674" s="12">
        <v>0</v>
      </c>
      <c r="F674" s="14" t="str">
        <f t="shared" si="40"/>
        <v>2025-02-06ExpenseInsurance Corporation of British Columbia21020 GST/HST Payable0</v>
      </c>
      <c r="G674" s="15">
        <f t="shared" si="41"/>
        <v>45694</v>
      </c>
      <c r="H674" s="16" t="str">
        <f>IF((IFERROR((VLOOKUP(D674,'Automation (QBO)'!A:B,2,FALSE)),"0"))=0,"Suspense",(IFERROR((VLOOKUP(D674,'Automation (QBO)'!A:B,2,FALSE)),"Suspense")))</f>
        <v>GST/HST Payable</v>
      </c>
      <c r="I674" s="17">
        <f t="shared" si="42"/>
        <v>0</v>
      </c>
      <c r="J674" s="12" t="str">
        <f t="shared" si="43"/>
        <v>GST/HST Payable</v>
      </c>
    </row>
    <row r="675" spans="1:10" ht="16">
      <c r="A675" s="13" t="s">
        <v>365</v>
      </c>
      <c r="B675" s="12" t="s">
        <v>78</v>
      </c>
      <c r="C675" s="12" t="s">
        <v>101</v>
      </c>
      <c r="D675" s="12" t="s">
        <v>506</v>
      </c>
      <c r="E675" s="12">
        <v>12.31</v>
      </c>
      <c r="F675" s="14" t="str">
        <f t="shared" si="40"/>
        <v>2025-02-06ExpenseAmazon21010 Credit Card (CIBC Visa)12.31</v>
      </c>
      <c r="G675" s="15">
        <f t="shared" si="41"/>
        <v>45694</v>
      </c>
      <c r="H675" s="16" t="str">
        <f>IF((IFERROR((VLOOKUP(D675,'Automation (QBO)'!A:B,2,FALSE)),"0"))=0,"Suspense",(IFERROR((VLOOKUP(D675,'Automation (QBO)'!A:B,2,FALSE)),"Suspense")))</f>
        <v>Credit Card (CIBC Visa)</v>
      </c>
      <c r="I675" s="17">
        <f t="shared" si="42"/>
        <v>12.31</v>
      </c>
      <c r="J675" s="12" t="str">
        <f t="shared" si="43"/>
        <v>Credit Card (CIBC Visa)</v>
      </c>
    </row>
    <row r="676" spans="1:10" ht="16">
      <c r="A676" s="13" t="s">
        <v>691</v>
      </c>
      <c r="B676" s="12" t="s">
        <v>78</v>
      </c>
      <c r="C676" s="12" t="s">
        <v>86</v>
      </c>
      <c r="D676" s="12" t="s">
        <v>670</v>
      </c>
      <c r="E676" s="12">
        <v>220</v>
      </c>
      <c r="F676" s="14" t="str">
        <f t="shared" si="40"/>
        <v>2025-02-07ExpenseEsso51205 COGS - Fuel220</v>
      </c>
      <c r="G676" s="15">
        <f t="shared" si="41"/>
        <v>45695</v>
      </c>
      <c r="H676" s="16" t="str">
        <f>IF((IFERROR((VLOOKUP(D676,'Automation (QBO)'!A:B,2,FALSE)),"0"))=0,"Suspense",(IFERROR((VLOOKUP(D676,'Automation (QBO)'!A:B,2,FALSE)),"Suspense")))</f>
        <v>Fuel</v>
      </c>
      <c r="I676" s="17">
        <f t="shared" si="42"/>
        <v>220</v>
      </c>
      <c r="J676" s="12" t="str">
        <f t="shared" si="43"/>
        <v>Fuel</v>
      </c>
    </row>
    <row r="677" spans="1:10" ht="16">
      <c r="A677" s="13" t="s">
        <v>691</v>
      </c>
      <c r="B677" s="12" t="s">
        <v>78</v>
      </c>
      <c r="C677" s="12" t="s">
        <v>86</v>
      </c>
      <c r="D677" s="12" t="s">
        <v>199</v>
      </c>
      <c r="E677" s="12">
        <v>0</v>
      </c>
      <c r="F677" s="14" t="str">
        <f t="shared" si="40"/>
        <v>2025-02-07ExpenseEsso21020 GST/HST Payable0</v>
      </c>
      <c r="G677" s="15">
        <f t="shared" si="41"/>
        <v>45695</v>
      </c>
      <c r="H677" s="16" t="str">
        <f>IF((IFERROR((VLOOKUP(D677,'Automation (QBO)'!A:B,2,FALSE)),"0"))=0,"Suspense",(IFERROR((VLOOKUP(D677,'Automation (QBO)'!A:B,2,FALSE)),"Suspense")))</f>
        <v>GST/HST Payable</v>
      </c>
      <c r="I677" s="17">
        <f t="shared" si="42"/>
        <v>0</v>
      </c>
      <c r="J677" s="12" t="str">
        <f t="shared" si="43"/>
        <v>GST/HST Payable</v>
      </c>
    </row>
    <row r="678" spans="1:10" ht="16">
      <c r="A678" s="13" t="s">
        <v>691</v>
      </c>
      <c r="B678" s="12" t="s">
        <v>78</v>
      </c>
      <c r="C678" s="12" t="s">
        <v>86</v>
      </c>
      <c r="D678" s="12" t="s">
        <v>506</v>
      </c>
      <c r="E678" s="12">
        <v>220</v>
      </c>
      <c r="F678" s="14" t="str">
        <f t="shared" si="40"/>
        <v>2025-02-07ExpenseEsso21010 Credit Card (CIBC Visa)220</v>
      </c>
      <c r="G678" s="15">
        <f t="shared" si="41"/>
        <v>45695</v>
      </c>
      <c r="H678" s="16" t="str">
        <f>IF((IFERROR((VLOOKUP(D678,'Automation (QBO)'!A:B,2,FALSE)),"0"))=0,"Suspense",(IFERROR((VLOOKUP(D678,'Automation (QBO)'!A:B,2,FALSE)),"Suspense")))</f>
        <v>Credit Card (CIBC Visa)</v>
      </c>
      <c r="I678" s="17">
        <f t="shared" si="42"/>
        <v>220</v>
      </c>
      <c r="J678" s="12" t="str">
        <f t="shared" si="43"/>
        <v>Credit Card (CIBC Visa)</v>
      </c>
    </row>
    <row r="679" spans="1:10" ht="16">
      <c r="A679" s="13" t="s">
        <v>692</v>
      </c>
      <c r="B679" s="12" t="s">
        <v>78</v>
      </c>
      <c r="C679" s="12" t="s">
        <v>133</v>
      </c>
      <c r="D679" s="12" t="s">
        <v>655</v>
      </c>
      <c r="E679" s="12">
        <v>215</v>
      </c>
      <c r="F679" s="14" t="str">
        <f t="shared" si="40"/>
        <v>2025-02-09ExpenseDynamic Entry Systems51320 Project Expense - Subcontractors215</v>
      </c>
      <c r="G679" s="15">
        <f t="shared" si="41"/>
        <v>45697</v>
      </c>
      <c r="H679" s="16" t="str">
        <f>IF((IFERROR((VLOOKUP(D679,'Automation (QBO)'!A:B,2,FALSE)),"0"))=0,"Suspense",(IFERROR((VLOOKUP(D679,'Automation (QBO)'!A:B,2,FALSE)),"Suspense")))</f>
        <v>Project Expense - Subcontractors</v>
      </c>
      <c r="I679" s="17">
        <f t="shared" si="42"/>
        <v>215</v>
      </c>
      <c r="J679" s="12" t="str">
        <f t="shared" si="43"/>
        <v>Project Expense - Subcontractors</v>
      </c>
    </row>
    <row r="680" spans="1:10" ht="16">
      <c r="A680" s="13" t="s">
        <v>692</v>
      </c>
      <c r="B680" s="12" t="s">
        <v>78</v>
      </c>
      <c r="C680" s="12" t="s">
        <v>133</v>
      </c>
      <c r="D680" s="12" t="s">
        <v>199</v>
      </c>
      <c r="E680" s="12">
        <v>-10.75</v>
      </c>
      <c r="F680" s="14" t="str">
        <f t="shared" si="40"/>
        <v>2025-02-09ExpenseDynamic Entry Systems21020 GST/HST Payable-10.75</v>
      </c>
      <c r="G680" s="15">
        <f t="shared" si="41"/>
        <v>45697</v>
      </c>
      <c r="H680" s="16" t="str">
        <f>IF((IFERROR((VLOOKUP(D680,'Automation (QBO)'!A:B,2,FALSE)),"0"))=0,"Suspense",(IFERROR((VLOOKUP(D680,'Automation (QBO)'!A:B,2,FALSE)),"Suspense")))</f>
        <v>GST/HST Payable</v>
      </c>
      <c r="I680" s="17">
        <f t="shared" si="42"/>
        <v>-10.75</v>
      </c>
      <c r="J680" s="12" t="str">
        <f t="shared" si="43"/>
        <v>GST/HST Payable</v>
      </c>
    </row>
    <row r="681" spans="1:10" ht="16">
      <c r="A681" s="13" t="s">
        <v>692</v>
      </c>
      <c r="B681" s="12" t="s">
        <v>78</v>
      </c>
      <c r="C681" s="12" t="s">
        <v>133</v>
      </c>
      <c r="D681" s="12" t="s">
        <v>506</v>
      </c>
      <c r="E681" s="12">
        <v>225.75</v>
      </c>
      <c r="F681" s="14" t="str">
        <f t="shared" si="40"/>
        <v>2025-02-09ExpenseDynamic Entry Systems21010 Credit Card (CIBC Visa)225.75</v>
      </c>
      <c r="G681" s="15">
        <f t="shared" si="41"/>
        <v>45697</v>
      </c>
      <c r="H681" s="16" t="str">
        <f>IF((IFERROR((VLOOKUP(D681,'Automation (QBO)'!A:B,2,FALSE)),"0"))=0,"Suspense",(IFERROR((VLOOKUP(D681,'Automation (QBO)'!A:B,2,FALSE)),"Suspense")))</f>
        <v>Credit Card (CIBC Visa)</v>
      </c>
      <c r="I681" s="17">
        <f t="shared" si="42"/>
        <v>225.75</v>
      </c>
      <c r="J681" s="12" t="str">
        <f t="shared" si="43"/>
        <v>Credit Card (CIBC Visa)</v>
      </c>
    </row>
    <row r="682" spans="1:10" ht="16">
      <c r="A682" s="13" t="s">
        <v>366</v>
      </c>
      <c r="B682" s="12" t="s">
        <v>106</v>
      </c>
      <c r="C682" s="12" t="s">
        <v>118</v>
      </c>
      <c r="D682" s="12" t="s">
        <v>367</v>
      </c>
      <c r="E682" s="12">
        <v>-500</v>
      </c>
      <c r="F682" s="14" t="str">
        <f t="shared" si="40"/>
        <v>2025-02-10Payment1262541 B.C Ltd.12005 Accounts Receivable - Projects-500</v>
      </c>
      <c r="G682" s="15">
        <f t="shared" si="41"/>
        <v>45698</v>
      </c>
      <c r="H682" s="16" t="str">
        <f>IF((IFERROR((VLOOKUP(D682,'Automation (QBO)'!A:B,2,FALSE)),"0"))=0,"Suspense",(IFERROR((VLOOKUP(D682,'Automation (QBO)'!A:B,2,FALSE)),"Suspense")))</f>
        <v>Suspense</v>
      </c>
      <c r="I682" s="17">
        <f t="shared" si="42"/>
        <v>-500</v>
      </c>
      <c r="J682" s="12" t="str">
        <f t="shared" si="43"/>
        <v>Suspense</v>
      </c>
    </row>
    <row r="683" spans="1:10" ht="16">
      <c r="A683" s="13" t="s">
        <v>366</v>
      </c>
      <c r="B683" s="12" t="s">
        <v>84</v>
      </c>
      <c r="C683" s="12" t="s">
        <v>114</v>
      </c>
      <c r="D683" s="12" t="s">
        <v>667</v>
      </c>
      <c r="E683" s="12">
        <v>1742.5</v>
      </c>
      <c r="F683" s="14" t="str">
        <f t="shared" si="40"/>
        <v>2025-02-10InvoiceGarden of Granite Winery:Garden of Granite Project41005 Labour - Project Managment1742.5</v>
      </c>
      <c r="G683" s="15">
        <f t="shared" si="41"/>
        <v>45698</v>
      </c>
      <c r="H683" s="16" t="str">
        <f>IF((IFERROR((VLOOKUP(D683,'Automation (QBO)'!A:B,2,FALSE)),"0"))=0,"Suspense",(IFERROR((VLOOKUP(D683,'Automation (QBO)'!A:B,2,FALSE)),"Suspense")))</f>
        <v>Labour - Project Managment</v>
      </c>
      <c r="I683" s="17">
        <f t="shared" si="42"/>
        <v>1742.5</v>
      </c>
      <c r="J683" s="12" t="str">
        <f t="shared" si="43"/>
        <v>Labour - Project Managment</v>
      </c>
    </row>
    <row r="684" spans="1:10" ht="16">
      <c r="A684" s="13" t="s">
        <v>366</v>
      </c>
      <c r="B684" s="12" t="s">
        <v>84</v>
      </c>
      <c r="C684" s="12" t="s">
        <v>114</v>
      </c>
      <c r="D684" s="12" t="s">
        <v>844</v>
      </c>
      <c r="E684" s="12">
        <v>3352.67</v>
      </c>
      <c r="F684" s="14" t="str">
        <f t="shared" si="40"/>
        <v>2025-02-10InvoiceGarden of Granite Winery:Garden of Granite Project42035 Billable Expense Income3352.67</v>
      </c>
      <c r="G684" s="15">
        <f t="shared" si="41"/>
        <v>45698</v>
      </c>
      <c r="H684" s="16" t="str">
        <f>IF((IFERROR((VLOOKUP(D684,'Automation (QBO)'!A:B,2,FALSE)),"0"))=0,"Suspense",(IFERROR((VLOOKUP(D684,'Automation (QBO)'!A:B,2,FALSE)),"Suspense")))</f>
        <v>Suspense</v>
      </c>
      <c r="I684" s="17">
        <f t="shared" si="42"/>
        <v>3352.67</v>
      </c>
      <c r="J684" s="12" t="str">
        <f t="shared" si="43"/>
        <v>Suspense</v>
      </c>
    </row>
    <row r="685" spans="1:10" ht="16">
      <c r="A685" s="13" t="s">
        <v>366</v>
      </c>
      <c r="B685" s="12" t="s">
        <v>84</v>
      </c>
      <c r="C685" s="12" t="s">
        <v>114</v>
      </c>
      <c r="D685" s="12" t="s">
        <v>667</v>
      </c>
      <c r="E685" s="12">
        <v>2535</v>
      </c>
      <c r="F685" s="14" t="str">
        <f t="shared" si="40"/>
        <v>2025-02-10InvoiceGarden of Granite Winery:Garden of Granite Project41005 Labour - Project Managment2535</v>
      </c>
      <c r="G685" s="15">
        <f t="shared" si="41"/>
        <v>45698</v>
      </c>
      <c r="H685" s="16" t="str">
        <f>IF((IFERROR((VLOOKUP(D685,'Automation (QBO)'!A:B,2,FALSE)),"0"))=0,"Suspense",(IFERROR((VLOOKUP(D685,'Automation (QBO)'!A:B,2,FALSE)),"Suspense")))</f>
        <v>Labour - Project Managment</v>
      </c>
      <c r="I685" s="17">
        <f t="shared" si="42"/>
        <v>2535</v>
      </c>
      <c r="J685" s="12" t="str">
        <f t="shared" si="43"/>
        <v>Labour - Project Managment</v>
      </c>
    </row>
    <row r="686" spans="1:10" ht="16">
      <c r="A686" s="13" t="s">
        <v>366</v>
      </c>
      <c r="B686" s="12" t="s">
        <v>84</v>
      </c>
      <c r="C686" s="12" t="s">
        <v>114</v>
      </c>
      <c r="D686" s="12" t="s">
        <v>667</v>
      </c>
      <c r="E686" s="12">
        <v>1526.03</v>
      </c>
      <c r="F686" s="14" t="str">
        <f t="shared" si="40"/>
        <v>2025-02-10InvoiceGarden of Granite Winery:Garden of Granite Project41005 Labour - Project Managment1526.03</v>
      </c>
      <c r="G686" s="15">
        <f t="shared" si="41"/>
        <v>45698</v>
      </c>
      <c r="H686" s="16" t="str">
        <f>IF((IFERROR((VLOOKUP(D686,'Automation (QBO)'!A:B,2,FALSE)),"0"))=0,"Suspense",(IFERROR((VLOOKUP(D686,'Automation (QBO)'!A:B,2,FALSE)),"Suspense")))</f>
        <v>Labour - Project Managment</v>
      </c>
      <c r="I686" s="17">
        <f t="shared" si="42"/>
        <v>1526.03</v>
      </c>
      <c r="J686" s="12" t="str">
        <f t="shared" si="43"/>
        <v>Labour - Project Managment</v>
      </c>
    </row>
    <row r="687" spans="1:10" ht="16">
      <c r="A687" s="13" t="s">
        <v>366</v>
      </c>
      <c r="B687" s="12" t="s">
        <v>84</v>
      </c>
      <c r="C687" s="12" t="s">
        <v>114</v>
      </c>
      <c r="D687" s="12" t="s">
        <v>666</v>
      </c>
      <c r="E687" s="12">
        <v>0</v>
      </c>
      <c r="F687" s="14" t="str">
        <f t="shared" si="40"/>
        <v>2025-02-10InvoiceGarden of Granite Winery:Garden of Granite Project12000 [Accounts Receivable]0</v>
      </c>
      <c r="G687" s="15">
        <f t="shared" si="41"/>
        <v>45698</v>
      </c>
      <c r="H687" s="16" t="str">
        <f>IF((IFERROR((VLOOKUP(D687,'Automation (QBO)'!A:B,2,FALSE)),"0"))=0,"Suspense",(IFERROR((VLOOKUP(D687,'Automation (QBO)'!A:B,2,FALSE)),"Suspense")))</f>
        <v>Accounts Recievable - Suspense</v>
      </c>
      <c r="I687" s="17">
        <f t="shared" si="42"/>
        <v>0</v>
      </c>
      <c r="J687" s="12" t="str">
        <f t="shared" si="43"/>
        <v>Accounts Recievable - Suspense</v>
      </c>
    </row>
    <row r="688" spans="1:10" ht="16">
      <c r="A688" s="13" t="s">
        <v>366</v>
      </c>
      <c r="B688" s="12" t="s">
        <v>84</v>
      </c>
      <c r="C688" s="12" t="s">
        <v>114</v>
      </c>
      <c r="D688" s="12" t="s">
        <v>199</v>
      </c>
      <c r="E688" s="12">
        <v>457.81</v>
      </c>
      <c r="F688" s="14" t="str">
        <f t="shared" si="40"/>
        <v>2025-02-10InvoiceGarden of Granite Winery:Garden of Granite Project21020 GST/HST Payable457.81</v>
      </c>
      <c r="G688" s="15">
        <f t="shared" si="41"/>
        <v>45698</v>
      </c>
      <c r="H688" s="16" t="str">
        <f>IF((IFERROR((VLOOKUP(D688,'Automation (QBO)'!A:B,2,FALSE)),"0"))=0,"Suspense",(IFERROR((VLOOKUP(D688,'Automation (QBO)'!A:B,2,FALSE)),"Suspense")))</f>
        <v>GST/HST Payable</v>
      </c>
      <c r="I688" s="17">
        <f t="shared" si="42"/>
        <v>457.81</v>
      </c>
      <c r="J688" s="12" t="str">
        <f t="shared" si="43"/>
        <v>GST/HST Payable</v>
      </c>
    </row>
    <row r="689" spans="1:10" ht="16">
      <c r="A689" s="13" t="s">
        <v>366</v>
      </c>
      <c r="B689" s="12" t="s">
        <v>106</v>
      </c>
      <c r="C689" s="12" t="s">
        <v>164</v>
      </c>
      <c r="D689" s="12" t="s">
        <v>666</v>
      </c>
      <c r="E689" s="12">
        <v>-200000</v>
      </c>
      <c r="F689" s="14" t="str">
        <f t="shared" si="40"/>
        <v>2025-02-10PaymentBrowns Newport Village12000 [Accounts Receivable]-200000</v>
      </c>
      <c r="G689" s="15">
        <f t="shared" si="41"/>
        <v>45698</v>
      </c>
      <c r="H689" s="16" t="str">
        <f>IF((IFERROR((VLOOKUP(D689,'Automation (QBO)'!A:B,2,FALSE)),"0"))=0,"Suspense",(IFERROR((VLOOKUP(D689,'Automation (QBO)'!A:B,2,FALSE)),"Suspense")))</f>
        <v>Accounts Recievable - Suspense</v>
      </c>
      <c r="I689" s="17">
        <f t="shared" si="42"/>
        <v>-200000</v>
      </c>
      <c r="J689" s="12" t="str">
        <f t="shared" si="43"/>
        <v>Accounts Recievable - Suspense</v>
      </c>
    </row>
    <row r="690" spans="1:10" ht="16">
      <c r="A690" s="13" t="s">
        <v>366</v>
      </c>
      <c r="B690" s="12" t="s">
        <v>84</v>
      </c>
      <c r="C690" s="12" t="s">
        <v>114</v>
      </c>
      <c r="D690" s="12" t="s">
        <v>218</v>
      </c>
      <c r="E690" s="12">
        <v>-9614.01</v>
      </c>
      <c r="F690" s="14" t="str">
        <f t="shared" si="40"/>
        <v>2025-02-10InvoiceGarden of Granite Winery:Garden of Granite Project21045 Deposit Received-9614.01</v>
      </c>
      <c r="G690" s="15">
        <f t="shared" si="41"/>
        <v>45698</v>
      </c>
      <c r="H690" s="16" t="str">
        <f>IF((IFERROR((VLOOKUP(D690,'Automation (QBO)'!A:B,2,FALSE)),"0"))=0,"Suspense",(IFERROR((VLOOKUP(D690,'Automation (QBO)'!A:B,2,FALSE)),"Suspense")))</f>
        <v>Liability - Depostis Received</v>
      </c>
      <c r="I690" s="17">
        <f t="shared" si="42"/>
        <v>-9614.01</v>
      </c>
      <c r="J690" s="12" t="str">
        <f t="shared" si="43"/>
        <v>Liability - Depostis Received</v>
      </c>
    </row>
    <row r="691" spans="1:10" ht="16">
      <c r="A691" s="13" t="s">
        <v>366</v>
      </c>
      <c r="B691" s="12" t="s">
        <v>84</v>
      </c>
      <c r="C691" s="12" t="s">
        <v>114</v>
      </c>
      <c r="D691" s="12" t="s">
        <v>199</v>
      </c>
      <c r="E691" s="12">
        <v>0</v>
      </c>
      <c r="F691" s="14" t="str">
        <f t="shared" si="40"/>
        <v>2025-02-10InvoiceGarden of Granite Winery:Garden of Granite Project21020 GST/HST Payable0</v>
      </c>
      <c r="G691" s="15">
        <f t="shared" si="41"/>
        <v>45698</v>
      </c>
      <c r="H691" s="16" t="str">
        <f>IF((IFERROR((VLOOKUP(D691,'Automation (QBO)'!A:B,2,FALSE)),"0"))=0,"Suspense",(IFERROR((VLOOKUP(D691,'Automation (QBO)'!A:B,2,FALSE)),"Suspense")))</f>
        <v>GST/HST Payable</v>
      </c>
      <c r="I691" s="17">
        <f t="shared" si="42"/>
        <v>0</v>
      </c>
      <c r="J691" s="12" t="str">
        <f t="shared" si="43"/>
        <v>GST/HST Payable</v>
      </c>
    </row>
    <row r="692" spans="1:10" ht="16">
      <c r="A692" s="13" t="s">
        <v>366</v>
      </c>
      <c r="B692" s="12" t="s">
        <v>78</v>
      </c>
      <c r="C692" s="12" t="s">
        <v>286</v>
      </c>
      <c r="D692" s="12" t="s">
        <v>661</v>
      </c>
      <c r="E692" s="12">
        <v>392.24</v>
      </c>
      <c r="F692" s="14" t="str">
        <f t="shared" si="40"/>
        <v>2025-02-10ExpenseMetal Supermarkets51335 Project Expense - Materials392.24</v>
      </c>
      <c r="G692" s="15">
        <f t="shared" si="41"/>
        <v>45698</v>
      </c>
      <c r="H692" s="16" t="str">
        <f>IF((IFERROR((VLOOKUP(D692,'Automation (QBO)'!A:B,2,FALSE)),"0"))=0,"Suspense",(IFERROR((VLOOKUP(D692,'Automation (QBO)'!A:B,2,FALSE)),"Suspense")))</f>
        <v>Project Expense - Materials</v>
      </c>
      <c r="I692" s="17">
        <f t="shared" si="42"/>
        <v>392.24</v>
      </c>
      <c r="J692" s="12" t="str">
        <f t="shared" si="43"/>
        <v>Project Expense - Materials</v>
      </c>
    </row>
    <row r="693" spans="1:10" ht="16">
      <c r="A693" s="13" t="s">
        <v>366</v>
      </c>
      <c r="B693" s="12" t="s">
        <v>78</v>
      </c>
      <c r="C693" s="12" t="s">
        <v>286</v>
      </c>
      <c r="D693" s="12" t="s">
        <v>199</v>
      </c>
      <c r="E693" s="12">
        <v>-18.329999999999998</v>
      </c>
      <c r="F693" s="14" t="str">
        <f t="shared" si="40"/>
        <v>2025-02-10ExpenseMetal Supermarkets21020 GST/HST Payable-18.33</v>
      </c>
      <c r="G693" s="15">
        <f t="shared" si="41"/>
        <v>45698</v>
      </c>
      <c r="H693" s="16" t="str">
        <f>IF((IFERROR((VLOOKUP(D693,'Automation (QBO)'!A:B,2,FALSE)),"0"))=0,"Suspense",(IFERROR((VLOOKUP(D693,'Automation (QBO)'!A:B,2,FALSE)),"Suspense")))</f>
        <v>GST/HST Payable</v>
      </c>
      <c r="I693" s="17">
        <f t="shared" si="42"/>
        <v>-18.329999999999998</v>
      </c>
      <c r="J693" s="12" t="str">
        <f t="shared" si="43"/>
        <v>GST/HST Payable</v>
      </c>
    </row>
    <row r="694" spans="1:10" ht="16">
      <c r="A694" s="13" t="s">
        <v>366</v>
      </c>
      <c r="B694" s="12" t="s">
        <v>78</v>
      </c>
      <c r="C694" s="12" t="s">
        <v>140</v>
      </c>
      <c r="D694" s="12" t="s">
        <v>661</v>
      </c>
      <c r="E694" s="12">
        <v>829.22</v>
      </c>
      <c r="F694" s="14" t="str">
        <f t="shared" si="40"/>
        <v>2025-02-10ExpenseWindsor Plywood51335 Project Expense - Materials829.22</v>
      </c>
      <c r="G694" s="15">
        <f t="shared" si="41"/>
        <v>45698</v>
      </c>
      <c r="H694" s="16" t="str">
        <f>IF((IFERROR((VLOOKUP(D694,'Automation (QBO)'!A:B,2,FALSE)),"0"))=0,"Suspense",(IFERROR((VLOOKUP(D694,'Automation (QBO)'!A:B,2,FALSE)),"Suspense")))</f>
        <v>Project Expense - Materials</v>
      </c>
      <c r="I694" s="17">
        <f t="shared" si="42"/>
        <v>829.22</v>
      </c>
      <c r="J694" s="12" t="str">
        <f t="shared" si="43"/>
        <v>Project Expense - Materials</v>
      </c>
    </row>
    <row r="695" spans="1:10" ht="16">
      <c r="A695" s="13" t="s">
        <v>366</v>
      </c>
      <c r="B695" s="12" t="s">
        <v>78</v>
      </c>
      <c r="C695" s="12" t="s">
        <v>140</v>
      </c>
      <c r="D695" s="12" t="s">
        <v>199</v>
      </c>
      <c r="E695" s="12">
        <v>-38.75</v>
      </c>
      <c r="F695" s="14" t="str">
        <f t="shared" si="40"/>
        <v>2025-02-10ExpenseWindsor Plywood21020 GST/HST Payable-38.75</v>
      </c>
      <c r="G695" s="15">
        <f t="shared" si="41"/>
        <v>45698</v>
      </c>
      <c r="H695" s="16" t="str">
        <f>IF((IFERROR((VLOOKUP(D695,'Automation (QBO)'!A:B,2,FALSE)),"0"))=0,"Suspense",(IFERROR((VLOOKUP(D695,'Automation (QBO)'!A:B,2,FALSE)),"Suspense")))</f>
        <v>GST/HST Payable</v>
      </c>
      <c r="I695" s="17">
        <f t="shared" si="42"/>
        <v>-38.75</v>
      </c>
      <c r="J695" s="12" t="str">
        <f t="shared" si="43"/>
        <v>GST/HST Payable</v>
      </c>
    </row>
    <row r="696" spans="1:10" ht="16">
      <c r="A696" s="13" t="s">
        <v>366</v>
      </c>
      <c r="B696" s="12" t="s">
        <v>78</v>
      </c>
      <c r="C696" s="12" t="s">
        <v>141</v>
      </c>
      <c r="D696" s="12" t="s">
        <v>210</v>
      </c>
      <c r="E696" s="12">
        <v>10</v>
      </c>
      <c r="F696" s="14" t="str">
        <f t="shared" si="40"/>
        <v>2025-02-10ExpenseDSPC Parking Vancouver52205 Travel &amp; Parking10</v>
      </c>
      <c r="G696" s="15">
        <f t="shared" si="41"/>
        <v>45698</v>
      </c>
      <c r="H696" s="16" t="str">
        <f>IF((IFERROR((VLOOKUP(D696,'Automation (QBO)'!A:B,2,FALSE)),"0"))=0,"Suspense",(IFERROR((VLOOKUP(D696,'Automation (QBO)'!A:B,2,FALSE)),"Suspense")))</f>
        <v>Travel &amp; Parking</v>
      </c>
      <c r="I696" s="17">
        <f t="shared" si="42"/>
        <v>10</v>
      </c>
      <c r="J696" s="12" t="str">
        <f t="shared" si="43"/>
        <v>Travel &amp; Parking</v>
      </c>
    </row>
    <row r="697" spans="1:10" ht="16">
      <c r="A697" s="13" t="s">
        <v>366</v>
      </c>
      <c r="B697" s="12" t="s">
        <v>78</v>
      </c>
      <c r="C697" s="12" t="s">
        <v>141</v>
      </c>
      <c r="D697" s="12" t="s">
        <v>199</v>
      </c>
      <c r="E697" s="12">
        <v>0</v>
      </c>
      <c r="F697" s="14" t="str">
        <f t="shared" si="40"/>
        <v>2025-02-10ExpenseDSPC Parking Vancouver21020 GST/HST Payable0</v>
      </c>
      <c r="G697" s="15">
        <f t="shared" si="41"/>
        <v>45698</v>
      </c>
      <c r="H697" s="16" t="str">
        <f>IF((IFERROR((VLOOKUP(D697,'Automation (QBO)'!A:B,2,FALSE)),"0"))=0,"Suspense",(IFERROR((VLOOKUP(D697,'Automation (QBO)'!A:B,2,FALSE)),"Suspense")))</f>
        <v>GST/HST Payable</v>
      </c>
      <c r="I697" s="17">
        <f t="shared" si="42"/>
        <v>0</v>
      </c>
      <c r="J697" s="12" t="str">
        <f t="shared" si="43"/>
        <v>GST/HST Payable</v>
      </c>
    </row>
    <row r="698" spans="1:10" ht="16">
      <c r="A698" s="13" t="s">
        <v>366</v>
      </c>
      <c r="B698" s="12" t="s">
        <v>78</v>
      </c>
      <c r="C698" s="12" t="s">
        <v>693</v>
      </c>
      <c r="D698" s="12" t="s">
        <v>210</v>
      </c>
      <c r="E698" s="12">
        <v>45</v>
      </c>
      <c r="F698" s="14" t="str">
        <f t="shared" si="40"/>
        <v>2025-02-10ExpenseCity Of North Vancouver52205 Travel &amp; Parking45</v>
      </c>
      <c r="G698" s="15">
        <f t="shared" si="41"/>
        <v>45698</v>
      </c>
      <c r="H698" s="16" t="str">
        <f>IF((IFERROR((VLOOKUP(D698,'Automation (QBO)'!A:B,2,FALSE)),"0"))=0,"Suspense",(IFERROR((VLOOKUP(D698,'Automation (QBO)'!A:B,2,FALSE)),"Suspense")))</f>
        <v>Travel &amp; Parking</v>
      </c>
      <c r="I698" s="17">
        <f t="shared" si="42"/>
        <v>45</v>
      </c>
      <c r="J698" s="12" t="str">
        <f t="shared" si="43"/>
        <v>Travel &amp; Parking</v>
      </c>
    </row>
    <row r="699" spans="1:10" ht="16">
      <c r="A699" s="13" t="s">
        <v>366</v>
      </c>
      <c r="B699" s="12" t="s">
        <v>78</v>
      </c>
      <c r="C699" s="12" t="s">
        <v>693</v>
      </c>
      <c r="D699" s="12" t="s">
        <v>199</v>
      </c>
      <c r="E699" s="12">
        <v>0</v>
      </c>
      <c r="F699" s="14" t="str">
        <f t="shared" si="40"/>
        <v>2025-02-10ExpenseCity Of North Vancouver21020 GST/HST Payable0</v>
      </c>
      <c r="G699" s="15">
        <f t="shared" si="41"/>
        <v>45698</v>
      </c>
      <c r="H699" s="16" t="str">
        <f>IF((IFERROR((VLOOKUP(D699,'Automation (QBO)'!A:B,2,FALSE)),"0"))=0,"Suspense",(IFERROR((VLOOKUP(D699,'Automation (QBO)'!A:B,2,FALSE)),"Suspense")))</f>
        <v>GST/HST Payable</v>
      </c>
      <c r="I699" s="17">
        <f t="shared" si="42"/>
        <v>0</v>
      </c>
      <c r="J699" s="12" t="str">
        <f t="shared" si="43"/>
        <v>GST/HST Payable</v>
      </c>
    </row>
    <row r="700" spans="1:10" ht="16">
      <c r="A700" s="13" t="s">
        <v>366</v>
      </c>
      <c r="B700" s="12" t="s">
        <v>106</v>
      </c>
      <c r="C700" s="12" t="s">
        <v>118</v>
      </c>
      <c r="D700" s="12" t="s">
        <v>201</v>
      </c>
      <c r="E700" s="12">
        <v>500</v>
      </c>
      <c r="F700" s="14" t="str">
        <f t="shared" si="40"/>
        <v>2025-02-10Payment1262541 B.C Ltd.11005 Chequing (CIBC)500</v>
      </c>
      <c r="G700" s="15">
        <f t="shared" si="41"/>
        <v>45698</v>
      </c>
      <c r="H700" s="16" t="str">
        <f>IF((IFERROR((VLOOKUP(D700,'Automation (QBO)'!A:B,2,FALSE)),"0"))=0,"Suspense",(IFERROR((VLOOKUP(D700,'Automation (QBO)'!A:B,2,FALSE)),"Suspense")))</f>
        <v>Chequing (CIBC)</v>
      </c>
      <c r="I700" s="17">
        <f t="shared" si="42"/>
        <v>500</v>
      </c>
      <c r="J700" s="12" t="str">
        <f t="shared" si="43"/>
        <v>Chequing (CIBC)</v>
      </c>
    </row>
    <row r="701" spans="1:10" ht="16">
      <c r="A701" s="13" t="s">
        <v>366</v>
      </c>
      <c r="B701" s="12" t="s">
        <v>106</v>
      </c>
      <c r="C701" s="12" t="s">
        <v>118</v>
      </c>
      <c r="D701" s="12" t="s">
        <v>201</v>
      </c>
      <c r="E701" s="12">
        <v>500</v>
      </c>
      <c r="F701" s="14" t="str">
        <f t="shared" si="40"/>
        <v>2025-02-10Payment1262541 B.C Ltd.11005 Chequing (CIBC)500</v>
      </c>
      <c r="G701" s="15">
        <f t="shared" si="41"/>
        <v>45698</v>
      </c>
      <c r="H701" s="16" t="str">
        <f>IF((IFERROR((VLOOKUP(D701,'Automation (QBO)'!A:B,2,FALSE)),"0"))=0,"Suspense",(IFERROR((VLOOKUP(D701,'Automation (QBO)'!A:B,2,FALSE)),"Suspense")))</f>
        <v>Chequing (CIBC)</v>
      </c>
      <c r="I701" s="17">
        <f t="shared" si="42"/>
        <v>500</v>
      </c>
      <c r="J701" s="12" t="str">
        <f t="shared" si="43"/>
        <v>Chequing (CIBC)</v>
      </c>
    </row>
    <row r="702" spans="1:10" ht="16">
      <c r="A702" s="13" t="s">
        <v>366</v>
      </c>
      <c r="B702" s="12" t="s">
        <v>106</v>
      </c>
      <c r="C702" s="12" t="s">
        <v>164</v>
      </c>
      <c r="D702" s="12" t="s">
        <v>201</v>
      </c>
      <c r="E702" s="12">
        <v>200000</v>
      </c>
      <c r="F702" s="14" t="str">
        <f t="shared" si="40"/>
        <v>2025-02-10PaymentBrowns Newport Village11005 Chequing (CIBC)200000</v>
      </c>
      <c r="G702" s="15">
        <f t="shared" si="41"/>
        <v>45698</v>
      </c>
      <c r="H702" s="16" t="str">
        <f>IF((IFERROR((VLOOKUP(D702,'Automation (QBO)'!A:B,2,FALSE)),"0"))=0,"Suspense",(IFERROR((VLOOKUP(D702,'Automation (QBO)'!A:B,2,FALSE)),"Suspense")))</f>
        <v>Chequing (CIBC)</v>
      </c>
      <c r="I702" s="17">
        <f t="shared" si="42"/>
        <v>200000</v>
      </c>
      <c r="J702" s="12" t="str">
        <f t="shared" si="43"/>
        <v>Chequing (CIBC)</v>
      </c>
    </row>
    <row r="703" spans="1:10" ht="16">
      <c r="A703" s="13" t="s">
        <v>366</v>
      </c>
      <c r="B703" s="12" t="s">
        <v>106</v>
      </c>
      <c r="C703" s="12" t="s">
        <v>118</v>
      </c>
      <c r="D703" s="12" t="s">
        <v>666</v>
      </c>
      <c r="E703" s="12">
        <v>-500</v>
      </c>
      <c r="F703" s="14" t="str">
        <f t="shared" si="40"/>
        <v>2025-02-10Payment1262541 B.C Ltd.12000 [Accounts Receivable]-500</v>
      </c>
      <c r="G703" s="15">
        <f t="shared" si="41"/>
        <v>45698</v>
      </c>
      <c r="H703" s="16" t="str">
        <f>IF((IFERROR((VLOOKUP(D703,'Automation (QBO)'!A:B,2,FALSE)),"0"))=0,"Suspense",(IFERROR((VLOOKUP(D703,'Automation (QBO)'!A:B,2,FALSE)),"Suspense")))</f>
        <v>Accounts Recievable - Suspense</v>
      </c>
      <c r="I703" s="17">
        <f t="shared" si="42"/>
        <v>-500</v>
      </c>
      <c r="J703" s="12" t="str">
        <f t="shared" si="43"/>
        <v>Accounts Recievable - Suspense</v>
      </c>
    </row>
    <row r="704" spans="1:10" ht="16">
      <c r="A704" s="13" t="s">
        <v>366</v>
      </c>
      <c r="B704" s="12" t="s">
        <v>78</v>
      </c>
      <c r="C704" s="12" t="s">
        <v>140</v>
      </c>
      <c r="D704" s="12" t="s">
        <v>506</v>
      </c>
      <c r="E704" s="12">
        <v>867.97</v>
      </c>
      <c r="F704" s="14" t="str">
        <f t="shared" si="40"/>
        <v>2025-02-10ExpenseWindsor Plywood21010 Credit Card (CIBC Visa)867.97</v>
      </c>
      <c r="G704" s="15">
        <f t="shared" si="41"/>
        <v>45698</v>
      </c>
      <c r="H704" s="16" t="str">
        <f>IF((IFERROR((VLOOKUP(D704,'Automation (QBO)'!A:B,2,FALSE)),"0"))=0,"Suspense",(IFERROR((VLOOKUP(D704,'Automation (QBO)'!A:B,2,FALSE)),"Suspense")))</f>
        <v>Credit Card (CIBC Visa)</v>
      </c>
      <c r="I704" s="17">
        <f t="shared" si="42"/>
        <v>867.97</v>
      </c>
      <c r="J704" s="12" t="str">
        <f t="shared" si="43"/>
        <v>Credit Card (CIBC Visa)</v>
      </c>
    </row>
    <row r="705" spans="1:10" ht="16">
      <c r="A705" s="13" t="s">
        <v>366</v>
      </c>
      <c r="B705" s="12" t="s">
        <v>78</v>
      </c>
      <c r="C705" s="12" t="s">
        <v>286</v>
      </c>
      <c r="D705" s="12" t="s">
        <v>506</v>
      </c>
      <c r="E705" s="12">
        <v>410.57</v>
      </c>
      <c r="F705" s="14" t="str">
        <f t="shared" si="40"/>
        <v>2025-02-10ExpenseMetal Supermarkets21010 Credit Card (CIBC Visa)410.57</v>
      </c>
      <c r="G705" s="15">
        <f t="shared" si="41"/>
        <v>45698</v>
      </c>
      <c r="H705" s="16" t="str">
        <f>IF((IFERROR((VLOOKUP(D705,'Automation (QBO)'!A:B,2,FALSE)),"0"))=0,"Suspense",(IFERROR((VLOOKUP(D705,'Automation (QBO)'!A:B,2,FALSE)),"Suspense")))</f>
        <v>Credit Card (CIBC Visa)</v>
      </c>
      <c r="I705" s="17">
        <f t="shared" si="42"/>
        <v>410.57</v>
      </c>
      <c r="J705" s="12" t="str">
        <f t="shared" si="43"/>
        <v>Credit Card (CIBC Visa)</v>
      </c>
    </row>
    <row r="706" spans="1:10" ht="16">
      <c r="A706" s="13" t="s">
        <v>366</v>
      </c>
      <c r="B706" s="12" t="s">
        <v>78</v>
      </c>
      <c r="C706" s="12" t="s">
        <v>693</v>
      </c>
      <c r="D706" s="12" t="s">
        <v>506</v>
      </c>
      <c r="E706" s="12">
        <v>45</v>
      </c>
      <c r="F706" s="14" t="str">
        <f t="shared" ref="F706:F769" si="44">A706&amp;B706&amp;C706&amp;D706&amp;E706</f>
        <v>2025-02-10ExpenseCity Of North Vancouver21010 Credit Card (CIBC Visa)45</v>
      </c>
      <c r="G706" s="15">
        <f t="shared" ref="G706:G769" si="45">IFERROR((DATEVALUE(A706)),A706)</f>
        <v>45698</v>
      </c>
      <c r="H706" s="16" t="str">
        <f>IF((IFERROR((VLOOKUP(D706,'Automation (QBO)'!A:B,2,FALSE)),"0"))=0,"Suspense",(IFERROR((VLOOKUP(D706,'Automation (QBO)'!A:B,2,FALSE)),"Suspense")))</f>
        <v>Credit Card (CIBC Visa)</v>
      </c>
      <c r="I706" s="17">
        <f t="shared" ref="I706:I769" si="46">E706</f>
        <v>45</v>
      </c>
      <c r="J706" s="12" t="str">
        <f t="shared" ref="J706:J769" si="47">H706</f>
        <v>Credit Card (CIBC Visa)</v>
      </c>
    </row>
    <row r="707" spans="1:10" ht="16">
      <c r="A707" s="13" t="s">
        <v>366</v>
      </c>
      <c r="B707" s="12" t="s">
        <v>78</v>
      </c>
      <c r="C707" s="12" t="s">
        <v>141</v>
      </c>
      <c r="D707" s="12" t="s">
        <v>506</v>
      </c>
      <c r="E707" s="12">
        <v>10</v>
      </c>
      <c r="F707" s="14" t="str">
        <f t="shared" si="44"/>
        <v>2025-02-10ExpenseDSPC Parking Vancouver21010 Credit Card (CIBC Visa)10</v>
      </c>
      <c r="G707" s="15">
        <f t="shared" si="45"/>
        <v>45698</v>
      </c>
      <c r="H707" s="16" t="str">
        <f>IF((IFERROR((VLOOKUP(D707,'Automation (QBO)'!A:B,2,FALSE)),"0"))=0,"Suspense",(IFERROR((VLOOKUP(D707,'Automation (QBO)'!A:B,2,FALSE)),"Suspense")))</f>
        <v>Credit Card (CIBC Visa)</v>
      </c>
      <c r="I707" s="17">
        <f t="shared" si="46"/>
        <v>10</v>
      </c>
      <c r="J707" s="12" t="str">
        <f t="shared" si="47"/>
        <v>Credit Card (CIBC Visa)</v>
      </c>
    </row>
    <row r="708" spans="1:10" ht="16">
      <c r="A708" s="13" t="s">
        <v>368</v>
      </c>
      <c r="B708" s="12" t="s">
        <v>106</v>
      </c>
      <c r="C708" s="12" t="s">
        <v>114</v>
      </c>
      <c r="D708" s="12" t="s">
        <v>666</v>
      </c>
      <c r="E708" s="12">
        <v>-25000</v>
      </c>
      <c r="F708" s="14" t="str">
        <f t="shared" si="44"/>
        <v>2025-02-11PaymentGarden of Granite Winery:Garden of Granite Project12000 [Accounts Receivable]-25000</v>
      </c>
      <c r="G708" s="15">
        <f t="shared" si="45"/>
        <v>45699</v>
      </c>
      <c r="H708" s="16" t="str">
        <f>IF((IFERROR((VLOOKUP(D708,'Automation (QBO)'!A:B,2,FALSE)),"0"))=0,"Suspense",(IFERROR((VLOOKUP(D708,'Automation (QBO)'!A:B,2,FALSE)),"Suspense")))</f>
        <v>Accounts Recievable - Suspense</v>
      </c>
      <c r="I708" s="17">
        <f t="shared" si="46"/>
        <v>-25000</v>
      </c>
      <c r="J708" s="12" t="str">
        <f t="shared" si="47"/>
        <v>Accounts Recievable - Suspense</v>
      </c>
    </row>
    <row r="709" spans="1:10" ht="16">
      <c r="A709" s="13" t="s">
        <v>368</v>
      </c>
      <c r="B709" s="12" t="s">
        <v>106</v>
      </c>
      <c r="C709" s="12" t="s">
        <v>114</v>
      </c>
      <c r="D709" s="12" t="s">
        <v>666</v>
      </c>
      <c r="E709" s="12">
        <v>-25000</v>
      </c>
      <c r="F709" s="14" t="str">
        <f t="shared" si="44"/>
        <v>2025-02-11PaymentGarden of Granite Winery:Garden of Granite Project12000 [Accounts Receivable]-25000</v>
      </c>
      <c r="G709" s="15">
        <f t="shared" si="45"/>
        <v>45699</v>
      </c>
      <c r="H709" s="16" t="str">
        <f>IF((IFERROR((VLOOKUP(D709,'Automation (QBO)'!A:B,2,FALSE)),"0"))=0,"Suspense",(IFERROR((VLOOKUP(D709,'Automation (QBO)'!A:B,2,FALSE)),"Suspense")))</f>
        <v>Accounts Recievable - Suspense</v>
      </c>
      <c r="I709" s="17">
        <f t="shared" si="46"/>
        <v>-25000</v>
      </c>
      <c r="J709" s="12" t="str">
        <f t="shared" si="47"/>
        <v>Accounts Recievable - Suspense</v>
      </c>
    </row>
    <row r="710" spans="1:10" ht="16">
      <c r="A710" s="13" t="s">
        <v>368</v>
      </c>
      <c r="B710" s="12" t="s">
        <v>105</v>
      </c>
      <c r="D710" s="12" t="s">
        <v>220</v>
      </c>
      <c r="E710" s="12">
        <v>33904.79</v>
      </c>
      <c r="F710" s="14" t="str">
        <f t="shared" si="44"/>
        <v>2025-02-11Journal Entry52505 Payroll - Hourly33904.79</v>
      </c>
      <c r="G710" s="15">
        <f t="shared" si="45"/>
        <v>45699</v>
      </c>
      <c r="H710" s="16" t="str">
        <f>IF((IFERROR((VLOOKUP(D710,'Automation (QBO)'!A:B,2,FALSE)),"0"))=0,"Suspense",(IFERROR((VLOOKUP(D710,'Automation (QBO)'!A:B,2,FALSE)),"Suspense")))</f>
        <v>Payroll - Hourly</v>
      </c>
      <c r="I710" s="17">
        <f t="shared" si="46"/>
        <v>33904.79</v>
      </c>
      <c r="J710" s="12" t="str">
        <f t="shared" si="47"/>
        <v>Payroll - Hourly</v>
      </c>
    </row>
    <row r="711" spans="1:10" ht="16">
      <c r="A711" s="13" t="s">
        <v>368</v>
      </c>
      <c r="B711" s="12" t="s">
        <v>105</v>
      </c>
      <c r="D711" s="12" t="s">
        <v>349</v>
      </c>
      <c r="E711" s="12">
        <v>606.99</v>
      </c>
      <c r="F711" s="14" t="str">
        <f t="shared" si="44"/>
        <v>2025-02-11Journal Entry52545 Payroll - Employee Benefits (Paid)606.99</v>
      </c>
      <c r="G711" s="15">
        <f t="shared" si="45"/>
        <v>45699</v>
      </c>
      <c r="H711" s="16" t="str">
        <f>IF((IFERROR((VLOOKUP(D711,'Automation (QBO)'!A:B,2,FALSE)),"0"))=0,"Suspense",(IFERROR((VLOOKUP(D711,'Automation (QBO)'!A:B,2,FALSE)),"Suspense")))</f>
        <v>Payroll - Employee Benefits (Paid)</v>
      </c>
      <c r="I711" s="17">
        <f t="shared" si="46"/>
        <v>606.99</v>
      </c>
      <c r="J711" s="12" t="str">
        <f t="shared" si="47"/>
        <v>Payroll - Employee Benefits (Paid)</v>
      </c>
    </row>
    <row r="712" spans="1:10" ht="16">
      <c r="A712" s="13" t="s">
        <v>368</v>
      </c>
      <c r="B712" s="12" t="s">
        <v>105</v>
      </c>
      <c r="D712" s="12" t="s">
        <v>658</v>
      </c>
      <c r="E712" s="12">
        <v>292.45</v>
      </c>
      <c r="F712" s="14" t="str">
        <f t="shared" si="44"/>
        <v>2025-02-11Journal Entry52535 Payroll - WCB292.45</v>
      </c>
      <c r="G712" s="15">
        <f t="shared" si="45"/>
        <v>45699</v>
      </c>
      <c r="H712" s="16" t="str">
        <f>IF((IFERROR((VLOOKUP(D712,'Automation (QBO)'!A:B,2,FALSE)),"0"))=0,"Suspense",(IFERROR((VLOOKUP(D712,'Automation (QBO)'!A:B,2,FALSE)),"Suspense")))</f>
        <v>Payroll - WCB</v>
      </c>
      <c r="I712" s="17">
        <f t="shared" si="46"/>
        <v>292.45</v>
      </c>
      <c r="J712" s="12" t="str">
        <f t="shared" si="47"/>
        <v>Payroll - WCB</v>
      </c>
    </row>
    <row r="713" spans="1:10" ht="16">
      <c r="A713" s="13" t="s">
        <v>368</v>
      </c>
      <c r="B713" s="12" t="s">
        <v>105</v>
      </c>
      <c r="D713" s="12" t="s">
        <v>221</v>
      </c>
      <c r="E713" s="12">
        <v>681.08</v>
      </c>
      <c r="F713" s="14" t="str">
        <f t="shared" si="44"/>
        <v>2025-02-11Journal Entry52525 Payroll - CPP681.08</v>
      </c>
      <c r="G713" s="15">
        <f t="shared" si="45"/>
        <v>45699</v>
      </c>
      <c r="H713" s="16" t="str">
        <f>IF((IFERROR((VLOOKUP(D713,'Automation (QBO)'!A:B,2,FALSE)),"0"))=0,"Suspense",(IFERROR((VLOOKUP(D713,'Automation (QBO)'!A:B,2,FALSE)),"Suspense")))</f>
        <v>Payroll - CPP + EI</v>
      </c>
      <c r="I713" s="17">
        <f t="shared" si="46"/>
        <v>681.08</v>
      </c>
      <c r="J713" s="12" t="str">
        <f t="shared" si="47"/>
        <v>Payroll - CPP + EI</v>
      </c>
    </row>
    <row r="714" spans="1:10" ht="16">
      <c r="A714" s="13" t="s">
        <v>368</v>
      </c>
      <c r="B714" s="12" t="s">
        <v>105</v>
      </c>
      <c r="D714" s="12" t="s">
        <v>222</v>
      </c>
      <c r="E714" s="12">
        <v>271.83999999999997</v>
      </c>
      <c r="F714" s="14" t="str">
        <f t="shared" si="44"/>
        <v>2025-02-11Journal Entry52520 Payroll - EI271.84</v>
      </c>
      <c r="G714" s="15">
        <f t="shared" si="45"/>
        <v>45699</v>
      </c>
      <c r="H714" s="16" t="str">
        <f>IF((IFERROR((VLOOKUP(D714,'Automation (QBO)'!A:B,2,FALSE)),"0"))=0,"Suspense",(IFERROR((VLOOKUP(D714,'Automation (QBO)'!A:B,2,FALSE)),"Suspense")))</f>
        <v>Payroll - CPP + EI</v>
      </c>
      <c r="I714" s="17">
        <f t="shared" si="46"/>
        <v>271.83999999999997</v>
      </c>
      <c r="J714" s="12" t="str">
        <f t="shared" si="47"/>
        <v>Payroll - CPP + EI</v>
      </c>
    </row>
    <row r="715" spans="1:10" ht="16">
      <c r="A715" s="13" t="s">
        <v>368</v>
      </c>
      <c r="B715" s="12" t="s">
        <v>105</v>
      </c>
      <c r="D715" s="12" t="s">
        <v>206</v>
      </c>
      <c r="E715" s="12">
        <v>96.48</v>
      </c>
      <c r="F715" s="14" t="str">
        <f t="shared" si="44"/>
        <v>2025-02-11Journal Entry52115 Bank Fees96.48</v>
      </c>
      <c r="G715" s="15">
        <f t="shared" si="45"/>
        <v>45699</v>
      </c>
      <c r="H715" s="16" t="str">
        <f>IF((IFERROR((VLOOKUP(D715,'Automation (QBO)'!A:B,2,FALSE)),"0"))=0,"Suspense",(IFERROR((VLOOKUP(D715,'Automation (QBO)'!A:B,2,FALSE)),"Suspense")))</f>
        <v>Bank Fees</v>
      </c>
      <c r="I715" s="17">
        <f t="shared" si="46"/>
        <v>96.48</v>
      </c>
      <c r="J715" s="12" t="str">
        <f t="shared" si="47"/>
        <v>Bank Fees</v>
      </c>
    </row>
    <row r="716" spans="1:10" ht="16">
      <c r="A716" s="13" t="s">
        <v>368</v>
      </c>
      <c r="B716" s="12" t="s">
        <v>105</v>
      </c>
      <c r="D716" s="12" t="s">
        <v>223</v>
      </c>
      <c r="E716" s="12">
        <v>-4.82</v>
      </c>
      <c r="F716" s="14" t="str">
        <f t="shared" si="44"/>
        <v>2025-02-11Journal Entry21031 GST/HST Suspense-4.82</v>
      </c>
      <c r="G716" s="15">
        <f t="shared" si="45"/>
        <v>45699</v>
      </c>
      <c r="H716" s="16" t="str">
        <f>IF((IFERROR((VLOOKUP(D716,'Automation (QBO)'!A:B,2,FALSE)),"0"))=0,"Suspense",(IFERROR((VLOOKUP(D716,'Automation (QBO)'!A:B,2,FALSE)),"Suspense")))</f>
        <v>GST/HST Suspense</v>
      </c>
      <c r="I716" s="17">
        <f t="shared" si="46"/>
        <v>-4.82</v>
      </c>
      <c r="J716" s="12" t="str">
        <f t="shared" si="47"/>
        <v>GST/HST Suspense</v>
      </c>
    </row>
    <row r="717" spans="1:10" ht="16">
      <c r="A717" s="13" t="s">
        <v>368</v>
      </c>
      <c r="B717" s="12" t="s">
        <v>105</v>
      </c>
      <c r="D717" s="12" t="s">
        <v>659</v>
      </c>
      <c r="E717" s="12">
        <v>986.38</v>
      </c>
      <c r="F717" s="14" t="str">
        <f t="shared" si="44"/>
        <v>2025-02-11Journal Entry21001 Payroll - Employee Benefits (Collected)986.38</v>
      </c>
      <c r="G717" s="15">
        <f t="shared" si="45"/>
        <v>45699</v>
      </c>
      <c r="H717" s="16" t="str">
        <f>IF((IFERROR((VLOOKUP(D717,'Automation (QBO)'!A:B,2,FALSE)),"0"))=0,"Suspense",(IFERROR((VLOOKUP(D717,'Automation (QBO)'!A:B,2,FALSE)),"Suspense")))</f>
        <v>Payroll - Employee Benefits (Collected)</v>
      </c>
      <c r="I717" s="17">
        <f t="shared" si="46"/>
        <v>986.38</v>
      </c>
      <c r="J717" s="12" t="str">
        <f t="shared" si="47"/>
        <v>Payroll - Employee Benefits (Collected)</v>
      </c>
    </row>
    <row r="718" spans="1:10" ht="16">
      <c r="A718" s="13" t="s">
        <v>368</v>
      </c>
      <c r="B718" s="12" t="s">
        <v>78</v>
      </c>
      <c r="C718" s="12" t="s">
        <v>103</v>
      </c>
      <c r="D718" s="12" t="s">
        <v>661</v>
      </c>
      <c r="E718" s="12">
        <v>72.599999999999994</v>
      </c>
      <c r="F718" s="14" t="str">
        <f t="shared" si="44"/>
        <v>2025-02-11ExpenseRona51335 Project Expense - Materials72.6</v>
      </c>
      <c r="G718" s="15">
        <f t="shared" si="45"/>
        <v>45699</v>
      </c>
      <c r="H718" s="16" t="str">
        <f>IF((IFERROR((VLOOKUP(D718,'Automation (QBO)'!A:B,2,FALSE)),"0"))=0,"Suspense",(IFERROR((VLOOKUP(D718,'Automation (QBO)'!A:B,2,FALSE)),"Suspense")))</f>
        <v>Project Expense - Materials</v>
      </c>
      <c r="I718" s="17">
        <f t="shared" si="46"/>
        <v>72.599999999999994</v>
      </c>
      <c r="J718" s="12" t="str">
        <f t="shared" si="47"/>
        <v>Project Expense - Materials</v>
      </c>
    </row>
    <row r="719" spans="1:10" ht="16">
      <c r="A719" s="13" t="s">
        <v>368</v>
      </c>
      <c r="B719" s="12" t="s">
        <v>78</v>
      </c>
      <c r="C719" s="12" t="s">
        <v>103</v>
      </c>
      <c r="D719" s="12" t="s">
        <v>199</v>
      </c>
      <c r="E719" s="12">
        <v>-3.39</v>
      </c>
      <c r="F719" s="14" t="str">
        <f t="shared" si="44"/>
        <v>2025-02-11ExpenseRona21020 GST/HST Payable-3.39</v>
      </c>
      <c r="G719" s="15">
        <f t="shared" si="45"/>
        <v>45699</v>
      </c>
      <c r="H719" s="16" t="str">
        <f>IF((IFERROR((VLOOKUP(D719,'Automation (QBO)'!A:B,2,FALSE)),"0"))=0,"Suspense",(IFERROR((VLOOKUP(D719,'Automation (QBO)'!A:B,2,FALSE)),"Suspense")))</f>
        <v>GST/HST Payable</v>
      </c>
      <c r="I719" s="17">
        <f t="shared" si="46"/>
        <v>-3.39</v>
      </c>
      <c r="J719" s="12" t="str">
        <f t="shared" si="47"/>
        <v>GST/HST Payable</v>
      </c>
    </row>
    <row r="720" spans="1:10" ht="16">
      <c r="A720" s="13" t="s">
        <v>368</v>
      </c>
      <c r="B720" s="12" t="s">
        <v>78</v>
      </c>
      <c r="C720" s="12" t="s">
        <v>103</v>
      </c>
      <c r="D720" s="12" t="s">
        <v>661</v>
      </c>
      <c r="E720" s="12">
        <v>38.47</v>
      </c>
      <c r="F720" s="14" t="str">
        <f t="shared" si="44"/>
        <v>2025-02-11ExpenseRona51335 Project Expense - Materials38.47</v>
      </c>
      <c r="G720" s="15">
        <f t="shared" si="45"/>
        <v>45699</v>
      </c>
      <c r="H720" s="16" t="str">
        <f>IF((IFERROR((VLOOKUP(D720,'Automation (QBO)'!A:B,2,FALSE)),"0"))=0,"Suspense",(IFERROR((VLOOKUP(D720,'Automation (QBO)'!A:B,2,FALSE)),"Suspense")))</f>
        <v>Project Expense - Materials</v>
      </c>
      <c r="I720" s="17">
        <f t="shared" si="46"/>
        <v>38.47</v>
      </c>
      <c r="J720" s="12" t="str">
        <f t="shared" si="47"/>
        <v>Project Expense - Materials</v>
      </c>
    </row>
    <row r="721" spans="1:10" ht="16">
      <c r="A721" s="13" t="s">
        <v>368</v>
      </c>
      <c r="B721" s="12" t="s">
        <v>78</v>
      </c>
      <c r="C721" s="12" t="s">
        <v>103</v>
      </c>
      <c r="D721" s="12" t="s">
        <v>199</v>
      </c>
      <c r="E721" s="12">
        <v>-1.8</v>
      </c>
      <c r="F721" s="14" t="str">
        <f t="shared" si="44"/>
        <v>2025-02-11ExpenseRona21020 GST/HST Payable-1.8</v>
      </c>
      <c r="G721" s="15">
        <f t="shared" si="45"/>
        <v>45699</v>
      </c>
      <c r="H721" s="16" t="str">
        <f>IF((IFERROR((VLOOKUP(D721,'Automation (QBO)'!A:B,2,FALSE)),"0"))=0,"Suspense",(IFERROR((VLOOKUP(D721,'Automation (QBO)'!A:B,2,FALSE)),"Suspense")))</f>
        <v>GST/HST Payable</v>
      </c>
      <c r="I721" s="17">
        <f t="shared" si="46"/>
        <v>-1.8</v>
      </c>
      <c r="J721" s="12" t="str">
        <f t="shared" si="47"/>
        <v>GST/HST Payable</v>
      </c>
    </row>
    <row r="722" spans="1:10" ht="16">
      <c r="A722" s="13" t="s">
        <v>368</v>
      </c>
      <c r="B722" s="12" t="s">
        <v>78</v>
      </c>
      <c r="C722" s="12" t="s">
        <v>141</v>
      </c>
      <c r="D722" s="12" t="s">
        <v>210</v>
      </c>
      <c r="E722" s="12">
        <v>10</v>
      </c>
      <c r="F722" s="14" t="str">
        <f t="shared" si="44"/>
        <v>2025-02-11ExpenseDSPC Parking Vancouver52205 Travel &amp; Parking10</v>
      </c>
      <c r="G722" s="15">
        <f t="shared" si="45"/>
        <v>45699</v>
      </c>
      <c r="H722" s="16" t="str">
        <f>IF((IFERROR((VLOOKUP(D722,'Automation (QBO)'!A:B,2,FALSE)),"0"))=0,"Suspense",(IFERROR((VLOOKUP(D722,'Automation (QBO)'!A:B,2,FALSE)),"Suspense")))</f>
        <v>Travel &amp; Parking</v>
      </c>
      <c r="I722" s="17">
        <f t="shared" si="46"/>
        <v>10</v>
      </c>
      <c r="J722" s="12" t="str">
        <f t="shared" si="47"/>
        <v>Travel &amp; Parking</v>
      </c>
    </row>
    <row r="723" spans="1:10" ht="16">
      <c r="A723" s="13" t="s">
        <v>368</v>
      </c>
      <c r="B723" s="12" t="s">
        <v>78</v>
      </c>
      <c r="C723" s="12" t="s">
        <v>141</v>
      </c>
      <c r="D723" s="12" t="s">
        <v>199</v>
      </c>
      <c r="E723" s="12">
        <v>0</v>
      </c>
      <c r="F723" s="14" t="str">
        <f t="shared" si="44"/>
        <v>2025-02-11ExpenseDSPC Parking Vancouver21020 GST/HST Payable0</v>
      </c>
      <c r="G723" s="15">
        <f t="shared" si="45"/>
        <v>45699</v>
      </c>
      <c r="H723" s="16" t="str">
        <f>IF((IFERROR((VLOOKUP(D723,'Automation (QBO)'!A:B,2,FALSE)),"0"))=0,"Suspense",(IFERROR((VLOOKUP(D723,'Automation (QBO)'!A:B,2,FALSE)),"Suspense")))</f>
        <v>GST/HST Payable</v>
      </c>
      <c r="I723" s="17">
        <f t="shared" si="46"/>
        <v>0</v>
      </c>
      <c r="J723" s="12" t="str">
        <f t="shared" si="47"/>
        <v>GST/HST Payable</v>
      </c>
    </row>
    <row r="724" spans="1:10" ht="16">
      <c r="A724" s="13" t="s">
        <v>368</v>
      </c>
      <c r="B724" s="12" t="s">
        <v>78</v>
      </c>
      <c r="C724" s="12" t="s">
        <v>108</v>
      </c>
      <c r="D724" s="12" t="s">
        <v>670</v>
      </c>
      <c r="E724" s="12">
        <v>190.48</v>
      </c>
      <c r="F724" s="14" t="str">
        <f t="shared" si="44"/>
        <v>2025-02-11ExpenseChevron51205 COGS - Fuel190.48</v>
      </c>
      <c r="G724" s="15">
        <f t="shared" si="45"/>
        <v>45699</v>
      </c>
      <c r="H724" s="16" t="str">
        <f>IF((IFERROR((VLOOKUP(D724,'Automation (QBO)'!A:B,2,FALSE)),"0"))=0,"Suspense",(IFERROR((VLOOKUP(D724,'Automation (QBO)'!A:B,2,FALSE)),"Suspense")))</f>
        <v>Fuel</v>
      </c>
      <c r="I724" s="17">
        <f t="shared" si="46"/>
        <v>190.48</v>
      </c>
      <c r="J724" s="12" t="str">
        <f t="shared" si="47"/>
        <v>Fuel</v>
      </c>
    </row>
    <row r="725" spans="1:10" ht="16">
      <c r="A725" s="13" t="s">
        <v>368</v>
      </c>
      <c r="B725" s="12" t="s">
        <v>78</v>
      </c>
      <c r="C725" s="12" t="s">
        <v>108</v>
      </c>
      <c r="D725" s="12" t="s">
        <v>199</v>
      </c>
      <c r="E725" s="12">
        <v>-9.52</v>
      </c>
      <c r="F725" s="14" t="str">
        <f t="shared" si="44"/>
        <v>2025-02-11ExpenseChevron21020 GST/HST Payable-9.52</v>
      </c>
      <c r="G725" s="15">
        <f t="shared" si="45"/>
        <v>45699</v>
      </c>
      <c r="H725" s="16" t="str">
        <f>IF((IFERROR((VLOOKUP(D725,'Automation (QBO)'!A:B,2,FALSE)),"0"))=0,"Suspense",(IFERROR((VLOOKUP(D725,'Automation (QBO)'!A:B,2,FALSE)),"Suspense")))</f>
        <v>GST/HST Payable</v>
      </c>
      <c r="I725" s="17">
        <f t="shared" si="46"/>
        <v>-9.52</v>
      </c>
      <c r="J725" s="12" t="str">
        <f t="shared" si="47"/>
        <v>GST/HST Payable</v>
      </c>
    </row>
    <row r="726" spans="1:10" ht="16">
      <c r="A726" s="13" t="s">
        <v>368</v>
      </c>
      <c r="B726" s="12" t="s">
        <v>78</v>
      </c>
      <c r="C726" s="12" t="s">
        <v>286</v>
      </c>
      <c r="D726" s="12" t="s">
        <v>661</v>
      </c>
      <c r="E726" s="12">
        <v>129.77000000000001</v>
      </c>
      <c r="F726" s="14" t="str">
        <f t="shared" si="44"/>
        <v>2025-02-11ExpenseMetal Supermarkets51335 Project Expense - Materials129.77</v>
      </c>
      <c r="G726" s="15">
        <f t="shared" si="45"/>
        <v>45699</v>
      </c>
      <c r="H726" s="16" t="str">
        <f>IF((IFERROR((VLOOKUP(D726,'Automation (QBO)'!A:B,2,FALSE)),"0"))=0,"Suspense",(IFERROR((VLOOKUP(D726,'Automation (QBO)'!A:B,2,FALSE)),"Suspense")))</f>
        <v>Project Expense - Materials</v>
      </c>
      <c r="I726" s="17">
        <f t="shared" si="46"/>
        <v>129.77000000000001</v>
      </c>
      <c r="J726" s="12" t="str">
        <f t="shared" si="47"/>
        <v>Project Expense - Materials</v>
      </c>
    </row>
    <row r="727" spans="1:10" ht="16">
      <c r="A727" s="13" t="s">
        <v>368</v>
      </c>
      <c r="B727" s="12" t="s">
        <v>78</v>
      </c>
      <c r="C727" s="12" t="s">
        <v>286</v>
      </c>
      <c r="D727" s="12" t="s">
        <v>199</v>
      </c>
      <c r="E727" s="12">
        <v>-6.06</v>
      </c>
      <c r="F727" s="14" t="str">
        <f t="shared" si="44"/>
        <v>2025-02-11ExpenseMetal Supermarkets21020 GST/HST Payable-6.06</v>
      </c>
      <c r="G727" s="15">
        <f t="shared" si="45"/>
        <v>45699</v>
      </c>
      <c r="H727" s="16" t="str">
        <f>IF((IFERROR((VLOOKUP(D727,'Automation (QBO)'!A:B,2,FALSE)),"0"))=0,"Suspense",(IFERROR((VLOOKUP(D727,'Automation (QBO)'!A:B,2,FALSE)),"Suspense")))</f>
        <v>GST/HST Payable</v>
      </c>
      <c r="I727" s="17">
        <f t="shared" si="46"/>
        <v>-6.06</v>
      </c>
      <c r="J727" s="12" t="str">
        <f t="shared" si="47"/>
        <v>GST/HST Payable</v>
      </c>
    </row>
    <row r="728" spans="1:10" ht="16">
      <c r="A728" s="13" t="s">
        <v>368</v>
      </c>
      <c r="B728" s="12" t="s">
        <v>78</v>
      </c>
      <c r="C728" s="12" t="s">
        <v>141</v>
      </c>
      <c r="D728" s="12" t="s">
        <v>210</v>
      </c>
      <c r="E728" s="12">
        <v>10</v>
      </c>
      <c r="F728" s="14" t="str">
        <f t="shared" si="44"/>
        <v>2025-02-11ExpenseDSPC Parking Vancouver52205 Travel &amp; Parking10</v>
      </c>
      <c r="G728" s="15">
        <f t="shared" si="45"/>
        <v>45699</v>
      </c>
      <c r="H728" s="16" t="str">
        <f>IF((IFERROR((VLOOKUP(D728,'Automation (QBO)'!A:B,2,FALSE)),"0"))=0,"Suspense",(IFERROR((VLOOKUP(D728,'Automation (QBO)'!A:B,2,FALSE)),"Suspense")))</f>
        <v>Travel &amp; Parking</v>
      </c>
      <c r="I728" s="17">
        <f t="shared" si="46"/>
        <v>10</v>
      </c>
      <c r="J728" s="12" t="str">
        <f t="shared" si="47"/>
        <v>Travel &amp; Parking</v>
      </c>
    </row>
    <row r="729" spans="1:10" ht="16">
      <c r="A729" s="13" t="s">
        <v>368</v>
      </c>
      <c r="B729" s="12" t="s">
        <v>78</v>
      </c>
      <c r="C729" s="12" t="s">
        <v>141</v>
      </c>
      <c r="D729" s="12" t="s">
        <v>199</v>
      </c>
      <c r="E729" s="12">
        <v>0</v>
      </c>
      <c r="F729" s="14" t="str">
        <f t="shared" si="44"/>
        <v>2025-02-11ExpenseDSPC Parking Vancouver21020 GST/HST Payable0</v>
      </c>
      <c r="G729" s="15">
        <f t="shared" si="45"/>
        <v>45699</v>
      </c>
      <c r="H729" s="16" t="str">
        <f>IF((IFERROR((VLOOKUP(D729,'Automation (QBO)'!A:B,2,FALSE)),"0"))=0,"Suspense",(IFERROR((VLOOKUP(D729,'Automation (QBO)'!A:B,2,FALSE)),"Suspense")))</f>
        <v>GST/HST Payable</v>
      </c>
      <c r="I729" s="17">
        <f t="shared" si="46"/>
        <v>0</v>
      </c>
      <c r="J729" s="12" t="str">
        <f t="shared" si="47"/>
        <v>GST/HST Payable</v>
      </c>
    </row>
    <row r="730" spans="1:10" ht="16">
      <c r="A730" s="13" t="s">
        <v>368</v>
      </c>
      <c r="B730" s="12" t="s">
        <v>78</v>
      </c>
      <c r="C730" s="12" t="s">
        <v>103</v>
      </c>
      <c r="D730" s="12" t="s">
        <v>661</v>
      </c>
      <c r="E730" s="12">
        <v>76.989999999999995</v>
      </c>
      <c r="F730" s="14" t="str">
        <f t="shared" si="44"/>
        <v>2025-02-11ExpenseRona51335 Project Expense - Materials76.99</v>
      </c>
      <c r="G730" s="15">
        <f t="shared" si="45"/>
        <v>45699</v>
      </c>
      <c r="H730" s="16" t="str">
        <f>IF((IFERROR((VLOOKUP(D730,'Automation (QBO)'!A:B,2,FALSE)),"0"))=0,"Suspense",(IFERROR((VLOOKUP(D730,'Automation (QBO)'!A:B,2,FALSE)),"Suspense")))</f>
        <v>Project Expense - Materials</v>
      </c>
      <c r="I730" s="17">
        <f t="shared" si="46"/>
        <v>76.989999999999995</v>
      </c>
      <c r="J730" s="12" t="str">
        <f t="shared" si="47"/>
        <v>Project Expense - Materials</v>
      </c>
    </row>
    <row r="731" spans="1:10" ht="16">
      <c r="A731" s="13" t="s">
        <v>368</v>
      </c>
      <c r="B731" s="12" t="s">
        <v>78</v>
      </c>
      <c r="C731" s="12" t="s">
        <v>103</v>
      </c>
      <c r="D731" s="12" t="s">
        <v>199</v>
      </c>
      <c r="E731" s="12">
        <v>-3.6</v>
      </c>
      <c r="F731" s="14" t="str">
        <f t="shared" si="44"/>
        <v>2025-02-11ExpenseRona21020 GST/HST Payable-3.6</v>
      </c>
      <c r="G731" s="15">
        <f t="shared" si="45"/>
        <v>45699</v>
      </c>
      <c r="H731" s="16" t="str">
        <f>IF((IFERROR((VLOOKUP(D731,'Automation (QBO)'!A:B,2,FALSE)),"0"))=0,"Suspense",(IFERROR((VLOOKUP(D731,'Automation (QBO)'!A:B,2,FALSE)),"Suspense")))</f>
        <v>GST/HST Payable</v>
      </c>
      <c r="I731" s="17">
        <f t="shared" si="46"/>
        <v>-3.6</v>
      </c>
      <c r="J731" s="12" t="str">
        <f t="shared" si="47"/>
        <v>GST/HST Payable</v>
      </c>
    </row>
    <row r="732" spans="1:10" ht="16">
      <c r="A732" s="13" t="s">
        <v>368</v>
      </c>
      <c r="B732" s="12" t="s">
        <v>105</v>
      </c>
      <c r="D732" s="12" t="s">
        <v>201</v>
      </c>
      <c r="E732" s="12">
        <v>-34872.07</v>
      </c>
      <c r="F732" s="14" t="str">
        <f t="shared" si="44"/>
        <v>2025-02-11Journal Entry11005 Chequing (CIBC)-34872.07</v>
      </c>
      <c r="G732" s="15">
        <f t="shared" si="45"/>
        <v>45699</v>
      </c>
      <c r="H732" s="16" t="str">
        <f>IF((IFERROR((VLOOKUP(D732,'Automation (QBO)'!A:B,2,FALSE)),"0"))=0,"Suspense",(IFERROR((VLOOKUP(D732,'Automation (QBO)'!A:B,2,FALSE)),"Suspense")))</f>
        <v>Chequing (CIBC)</v>
      </c>
      <c r="I732" s="17">
        <f t="shared" si="46"/>
        <v>-34872.07</v>
      </c>
      <c r="J732" s="12" t="str">
        <f t="shared" si="47"/>
        <v>Chequing (CIBC)</v>
      </c>
    </row>
    <row r="733" spans="1:10" ht="16">
      <c r="A733" s="13" t="s">
        <v>368</v>
      </c>
      <c r="B733" s="12" t="s">
        <v>106</v>
      </c>
      <c r="C733" s="12" t="s">
        <v>114</v>
      </c>
      <c r="D733" s="12" t="s">
        <v>201</v>
      </c>
      <c r="E733" s="12">
        <v>25000</v>
      </c>
      <c r="F733" s="14" t="str">
        <f t="shared" si="44"/>
        <v>2025-02-11PaymentGarden of Granite Winery:Garden of Granite Project11005 Chequing (CIBC)25000</v>
      </c>
      <c r="G733" s="15">
        <f t="shared" si="45"/>
        <v>45699</v>
      </c>
      <c r="H733" s="16" t="str">
        <f>IF((IFERROR((VLOOKUP(D733,'Automation (QBO)'!A:B,2,FALSE)),"0"))=0,"Suspense",(IFERROR((VLOOKUP(D733,'Automation (QBO)'!A:B,2,FALSE)),"Suspense")))</f>
        <v>Chequing (CIBC)</v>
      </c>
      <c r="I733" s="17">
        <f t="shared" si="46"/>
        <v>25000</v>
      </c>
      <c r="J733" s="12" t="str">
        <f t="shared" si="47"/>
        <v>Chequing (CIBC)</v>
      </c>
    </row>
    <row r="734" spans="1:10" ht="16">
      <c r="A734" s="13" t="s">
        <v>368</v>
      </c>
      <c r="B734" s="12" t="s">
        <v>106</v>
      </c>
      <c r="C734" s="12" t="s">
        <v>114</v>
      </c>
      <c r="D734" s="12" t="s">
        <v>201</v>
      </c>
      <c r="E734" s="12">
        <v>25000</v>
      </c>
      <c r="F734" s="14" t="str">
        <f t="shared" si="44"/>
        <v>2025-02-11PaymentGarden of Granite Winery:Garden of Granite Project11005 Chequing (CIBC)25000</v>
      </c>
      <c r="G734" s="15">
        <f t="shared" si="45"/>
        <v>45699</v>
      </c>
      <c r="H734" s="16" t="str">
        <f>IF((IFERROR((VLOOKUP(D734,'Automation (QBO)'!A:B,2,FALSE)),"0"))=0,"Suspense",(IFERROR((VLOOKUP(D734,'Automation (QBO)'!A:B,2,FALSE)),"Suspense")))</f>
        <v>Chequing (CIBC)</v>
      </c>
      <c r="I734" s="17">
        <f t="shared" si="46"/>
        <v>25000</v>
      </c>
      <c r="J734" s="12" t="str">
        <f t="shared" si="47"/>
        <v>Chequing (CIBC)</v>
      </c>
    </row>
    <row r="735" spans="1:10" ht="16">
      <c r="A735" s="13" t="s">
        <v>368</v>
      </c>
      <c r="B735" s="12" t="s">
        <v>78</v>
      </c>
      <c r="D735" s="12" t="s">
        <v>657</v>
      </c>
      <c r="E735" s="12">
        <v>3000</v>
      </c>
      <c r="F735" s="14" t="str">
        <f t="shared" si="44"/>
        <v>2025-02-11Expense13007 Due to/from Saltire Rentals3000</v>
      </c>
      <c r="G735" s="15">
        <f t="shared" si="45"/>
        <v>45699</v>
      </c>
      <c r="H735" s="16" t="str">
        <f>IF((IFERROR((VLOOKUP(D735,'Automation (QBO)'!A:B,2,FALSE)),"0"))=0,"Suspense",(IFERROR((VLOOKUP(D735,'Automation (QBO)'!A:B,2,FALSE)),"Suspense")))</f>
        <v>Due to/from Saltire Rentals</v>
      </c>
      <c r="I735" s="17">
        <f t="shared" si="46"/>
        <v>3000</v>
      </c>
      <c r="J735" s="12" t="str">
        <f t="shared" si="47"/>
        <v>Due to/from Saltire Rentals</v>
      </c>
    </row>
    <row r="736" spans="1:10" ht="16">
      <c r="A736" s="13" t="s">
        <v>368</v>
      </c>
      <c r="B736" s="12" t="s">
        <v>78</v>
      </c>
      <c r="D736" s="12" t="s">
        <v>199</v>
      </c>
      <c r="E736" s="12">
        <v>0</v>
      </c>
      <c r="F736" s="14" t="str">
        <f t="shared" si="44"/>
        <v>2025-02-11Expense21020 GST/HST Payable0</v>
      </c>
      <c r="G736" s="15">
        <f t="shared" si="45"/>
        <v>45699</v>
      </c>
      <c r="H736" s="16" t="str">
        <f>IF((IFERROR((VLOOKUP(D736,'Automation (QBO)'!A:B,2,FALSE)),"0"))=0,"Suspense",(IFERROR((VLOOKUP(D736,'Automation (QBO)'!A:B,2,FALSE)),"Suspense")))</f>
        <v>GST/HST Payable</v>
      </c>
      <c r="I736" s="17">
        <f t="shared" si="46"/>
        <v>0</v>
      </c>
      <c r="J736" s="12" t="str">
        <f t="shared" si="47"/>
        <v>GST/HST Payable</v>
      </c>
    </row>
    <row r="737" spans="1:10" ht="16">
      <c r="A737" s="13" t="s">
        <v>368</v>
      </c>
      <c r="B737" s="12" t="s">
        <v>78</v>
      </c>
      <c r="D737" s="12" t="s">
        <v>201</v>
      </c>
      <c r="E737" s="12">
        <v>-3000</v>
      </c>
      <c r="F737" s="14" t="str">
        <f t="shared" si="44"/>
        <v>2025-02-11Expense11005 Chequing (CIBC)-3000</v>
      </c>
      <c r="G737" s="15">
        <f t="shared" si="45"/>
        <v>45699</v>
      </c>
      <c r="H737" s="16" t="str">
        <f>IF((IFERROR((VLOOKUP(D737,'Automation (QBO)'!A:B,2,FALSE)),"0"))=0,"Suspense",(IFERROR((VLOOKUP(D737,'Automation (QBO)'!A:B,2,FALSE)),"Suspense")))</f>
        <v>Chequing (CIBC)</v>
      </c>
      <c r="I737" s="17">
        <f t="shared" si="46"/>
        <v>-3000</v>
      </c>
      <c r="J737" s="12" t="str">
        <f t="shared" si="47"/>
        <v>Chequing (CIBC)</v>
      </c>
    </row>
    <row r="738" spans="1:10" ht="16">
      <c r="A738" s="13" t="s">
        <v>368</v>
      </c>
      <c r="B738" s="12" t="s">
        <v>78</v>
      </c>
      <c r="C738" s="12" t="s">
        <v>81</v>
      </c>
      <c r="D738" s="12" t="s">
        <v>661</v>
      </c>
      <c r="E738" s="12">
        <v>62.37</v>
      </c>
      <c r="F738" s="14" t="str">
        <f t="shared" si="44"/>
        <v>2025-02-11ExpenseHome Depot51335 Project Expense - Materials62.37</v>
      </c>
      <c r="G738" s="15">
        <f t="shared" si="45"/>
        <v>45699</v>
      </c>
      <c r="H738" s="16" t="str">
        <f>IF((IFERROR((VLOOKUP(D738,'Automation (QBO)'!A:B,2,FALSE)),"0"))=0,"Suspense",(IFERROR((VLOOKUP(D738,'Automation (QBO)'!A:B,2,FALSE)),"Suspense")))</f>
        <v>Project Expense - Materials</v>
      </c>
      <c r="I738" s="17">
        <f t="shared" si="46"/>
        <v>62.37</v>
      </c>
      <c r="J738" s="12" t="str">
        <f t="shared" si="47"/>
        <v>Project Expense - Materials</v>
      </c>
    </row>
    <row r="739" spans="1:10" ht="16">
      <c r="A739" s="13" t="s">
        <v>368</v>
      </c>
      <c r="B739" s="12" t="s">
        <v>78</v>
      </c>
      <c r="C739" s="12" t="s">
        <v>81</v>
      </c>
      <c r="D739" s="12" t="s">
        <v>199</v>
      </c>
      <c r="E739" s="12">
        <v>-2.91</v>
      </c>
      <c r="F739" s="14" t="str">
        <f t="shared" si="44"/>
        <v>2025-02-11ExpenseHome Depot21020 GST/HST Payable-2.91</v>
      </c>
      <c r="G739" s="15">
        <f t="shared" si="45"/>
        <v>45699</v>
      </c>
      <c r="H739" s="16" t="str">
        <f>IF((IFERROR((VLOOKUP(D739,'Automation (QBO)'!A:B,2,FALSE)),"0"))=0,"Suspense",(IFERROR((VLOOKUP(D739,'Automation (QBO)'!A:B,2,FALSE)),"Suspense")))</f>
        <v>GST/HST Payable</v>
      </c>
      <c r="I739" s="17">
        <f t="shared" si="46"/>
        <v>-2.91</v>
      </c>
      <c r="J739" s="12" t="str">
        <f t="shared" si="47"/>
        <v>GST/HST Payable</v>
      </c>
    </row>
    <row r="740" spans="1:10" ht="16">
      <c r="A740" s="13" t="s">
        <v>368</v>
      </c>
      <c r="B740" s="12" t="s">
        <v>78</v>
      </c>
      <c r="C740" s="12" t="s">
        <v>103</v>
      </c>
      <c r="D740" s="12" t="s">
        <v>506</v>
      </c>
      <c r="E740" s="12">
        <v>80.59</v>
      </c>
      <c r="F740" s="14" t="str">
        <f t="shared" si="44"/>
        <v>2025-02-11ExpenseRona21010 Credit Card (CIBC Visa)80.59</v>
      </c>
      <c r="G740" s="15">
        <f t="shared" si="45"/>
        <v>45699</v>
      </c>
      <c r="H740" s="16" t="str">
        <f>IF((IFERROR((VLOOKUP(D740,'Automation (QBO)'!A:B,2,FALSE)),"0"))=0,"Suspense",(IFERROR((VLOOKUP(D740,'Automation (QBO)'!A:B,2,FALSE)),"Suspense")))</f>
        <v>Credit Card (CIBC Visa)</v>
      </c>
      <c r="I740" s="17">
        <f t="shared" si="46"/>
        <v>80.59</v>
      </c>
      <c r="J740" s="12" t="str">
        <f t="shared" si="47"/>
        <v>Credit Card (CIBC Visa)</v>
      </c>
    </row>
    <row r="741" spans="1:10" ht="16">
      <c r="A741" s="13" t="s">
        <v>368</v>
      </c>
      <c r="B741" s="12" t="s">
        <v>78</v>
      </c>
      <c r="C741" s="12" t="s">
        <v>103</v>
      </c>
      <c r="D741" s="12" t="s">
        <v>506</v>
      </c>
      <c r="E741" s="12">
        <v>75.989999999999995</v>
      </c>
      <c r="F741" s="14" t="str">
        <f t="shared" si="44"/>
        <v>2025-02-11ExpenseRona21010 Credit Card (CIBC Visa)75.99</v>
      </c>
      <c r="G741" s="15">
        <f t="shared" si="45"/>
        <v>45699</v>
      </c>
      <c r="H741" s="16" t="str">
        <f>IF((IFERROR((VLOOKUP(D741,'Automation (QBO)'!A:B,2,FALSE)),"0"))=0,"Suspense",(IFERROR((VLOOKUP(D741,'Automation (QBO)'!A:B,2,FALSE)),"Suspense")))</f>
        <v>Credit Card (CIBC Visa)</v>
      </c>
      <c r="I741" s="17">
        <f t="shared" si="46"/>
        <v>75.989999999999995</v>
      </c>
      <c r="J741" s="12" t="str">
        <f t="shared" si="47"/>
        <v>Credit Card (CIBC Visa)</v>
      </c>
    </row>
    <row r="742" spans="1:10" ht="16">
      <c r="A742" s="13" t="s">
        <v>368</v>
      </c>
      <c r="B742" s="12" t="s">
        <v>78</v>
      </c>
      <c r="C742" s="12" t="s">
        <v>286</v>
      </c>
      <c r="D742" s="12" t="s">
        <v>506</v>
      </c>
      <c r="E742" s="12">
        <v>135.83000000000001</v>
      </c>
      <c r="F742" s="14" t="str">
        <f t="shared" si="44"/>
        <v>2025-02-11ExpenseMetal Supermarkets21010 Credit Card (CIBC Visa)135.83</v>
      </c>
      <c r="G742" s="15">
        <f t="shared" si="45"/>
        <v>45699</v>
      </c>
      <c r="H742" s="16" t="str">
        <f>IF((IFERROR((VLOOKUP(D742,'Automation (QBO)'!A:B,2,FALSE)),"0"))=0,"Suspense",(IFERROR((VLOOKUP(D742,'Automation (QBO)'!A:B,2,FALSE)),"Suspense")))</f>
        <v>Credit Card (CIBC Visa)</v>
      </c>
      <c r="I742" s="17">
        <f t="shared" si="46"/>
        <v>135.83000000000001</v>
      </c>
      <c r="J742" s="12" t="str">
        <f t="shared" si="47"/>
        <v>Credit Card (CIBC Visa)</v>
      </c>
    </row>
    <row r="743" spans="1:10" ht="16">
      <c r="A743" s="13" t="s">
        <v>368</v>
      </c>
      <c r="B743" s="12" t="s">
        <v>78</v>
      </c>
      <c r="C743" s="12" t="s">
        <v>108</v>
      </c>
      <c r="D743" s="12" t="s">
        <v>506</v>
      </c>
      <c r="E743" s="12">
        <v>200</v>
      </c>
      <c r="F743" s="14" t="str">
        <f t="shared" si="44"/>
        <v>2025-02-11ExpenseChevron21010 Credit Card (CIBC Visa)200</v>
      </c>
      <c r="G743" s="15">
        <f t="shared" si="45"/>
        <v>45699</v>
      </c>
      <c r="H743" s="16" t="str">
        <f>IF((IFERROR((VLOOKUP(D743,'Automation (QBO)'!A:B,2,FALSE)),"0"))=0,"Suspense",(IFERROR((VLOOKUP(D743,'Automation (QBO)'!A:B,2,FALSE)),"Suspense")))</f>
        <v>Credit Card (CIBC Visa)</v>
      </c>
      <c r="I743" s="17">
        <f t="shared" si="46"/>
        <v>200</v>
      </c>
      <c r="J743" s="12" t="str">
        <f t="shared" si="47"/>
        <v>Credit Card (CIBC Visa)</v>
      </c>
    </row>
    <row r="744" spans="1:10" ht="16">
      <c r="A744" s="13" t="s">
        <v>368</v>
      </c>
      <c r="B744" s="12" t="s">
        <v>78</v>
      </c>
      <c r="C744" s="12" t="s">
        <v>81</v>
      </c>
      <c r="D744" s="12" t="s">
        <v>506</v>
      </c>
      <c r="E744" s="12">
        <v>65.28</v>
      </c>
      <c r="F744" s="14" t="str">
        <f t="shared" si="44"/>
        <v>2025-02-11ExpenseHome Depot21010 Credit Card (CIBC Visa)65.28</v>
      </c>
      <c r="G744" s="15">
        <f t="shared" si="45"/>
        <v>45699</v>
      </c>
      <c r="H744" s="16" t="str">
        <f>IF((IFERROR((VLOOKUP(D744,'Automation (QBO)'!A:B,2,FALSE)),"0"))=0,"Suspense",(IFERROR((VLOOKUP(D744,'Automation (QBO)'!A:B,2,FALSE)),"Suspense")))</f>
        <v>Credit Card (CIBC Visa)</v>
      </c>
      <c r="I744" s="17">
        <f t="shared" si="46"/>
        <v>65.28</v>
      </c>
      <c r="J744" s="12" t="str">
        <f t="shared" si="47"/>
        <v>Credit Card (CIBC Visa)</v>
      </c>
    </row>
    <row r="745" spans="1:10" ht="16">
      <c r="A745" s="13" t="s">
        <v>368</v>
      </c>
      <c r="B745" s="12" t="s">
        <v>78</v>
      </c>
      <c r="C745" s="12" t="s">
        <v>103</v>
      </c>
      <c r="D745" s="12" t="s">
        <v>506</v>
      </c>
      <c r="E745" s="12">
        <v>40.270000000000003</v>
      </c>
      <c r="F745" s="14" t="str">
        <f t="shared" si="44"/>
        <v>2025-02-11ExpenseRona21010 Credit Card (CIBC Visa)40.27</v>
      </c>
      <c r="G745" s="15">
        <f t="shared" si="45"/>
        <v>45699</v>
      </c>
      <c r="H745" s="16" t="str">
        <f>IF((IFERROR((VLOOKUP(D745,'Automation (QBO)'!A:B,2,FALSE)),"0"))=0,"Suspense",(IFERROR((VLOOKUP(D745,'Automation (QBO)'!A:B,2,FALSE)),"Suspense")))</f>
        <v>Credit Card (CIBC Visa)</v>
      </c>
      <c r="I745" s="17">
        <f t="shared" si="46"/>
        <v>40.270000000000003</v>
      </c>
      <c r="J745" s="12" t="str">
        <f t="shared" si="47"/>
        <v>Credit Card (CIBC Visa)</v>
      </c>
    </row>
    <row r="746" spans="1:10" ht="16">
      <c r="A746" s="13" t="s">
        <v>368</v>
      </c>
      <c r="B746" s="12" t="s">
        <v>78</v>
      </c>
      <c r="C746" s="12" t="s">
        <v>141</v>
      </c>
      <c r="D746" s="12" t="s">
        <v>506</v>
      </c>
      <c r="E746" s="12">
        <v>10</v>
      </c>
      <c r="F746" s="14" t="str">
        <f t="shared" si="44"/>
        <v>2025-02-11ExpenseDSPC Parking Vancouver21010 Credit Card (CIBC Visa)10</v>
      </c>
      <c r="G746" s="15">
        <f t="shared" si="45"/>
        <v>45699</v>
      </c>
      <c r="H746" s="16" t="str">
        <f>IF((IFERROR((VLOOKUP(D746,'Automation (QBO)'!A:B,2,FALSE)),"0"))=0,"Suspense",(IFERROR((VLOOKUP(D746,'Automation (QBO)'!A:B,2,FALSE)),"Suspense")))</f>
        <v>Credit Card (CIBC Visa)</v>
      </c>
      <c r="I746" s="17">
        <f t="shared" si="46"/>
        <v>10</v>
      </c>
      <c r="J746" s="12" t="str">
        <f t="shared" si="47"/>
        <v>Credit Card (CIBC Visa)</v>
      </c>
    </row>
    <row r="747" spans="1:10" ht="16">
      <c r="A747" s="13" t="s">
        <v>368</v>
      </c>
      <c r="B747" s="12" t="s">
        <v>78</v>
      </c>
      <c r="C747" s="12" t="s">
        <v>141</v>
      </c>
      <c r="D747" s="12" t="s">
        <v>506</v>
      </c>
      <c r="E747" s="12">
        <v>10</v>
      </c>
      <c r="F747" s="14" t="str">
        <f t="shared" si="44"/>
        <v>2025-02-11ExpenseDSPC Parking Vancouver21010 Credit Card (CIBC Visa)10</v>
      </c>
      <c r="G747" s="15">
        <f t="shared" si="45"/>
        <v>45699</v>
      </c>
      <c r="H747" s="16" t="str">
        <f>IF((IFERROR((VLOOKUP(D747,'Automation (QBO)'!A:B,2,FALSE)),"0"))=0,"Suspense",(IFERROR((VLOOKUP(D747,'Automation (QBO)'!A:B,2,FALSE)),"Suspense")))</f>
        <v>Credit Card (CIBC Visa)</v>
      </c>
      <c r="I747" s="17">
        <f t="shared" si="46"/>
        <v>10</v>
      </c>
      <c r="J747" s="12" t="str">
        <f t="shared" si="47"/>
        <v>Credit Card (CIBC Visa)</v>
      </c>
    </row>
    <row r="748" spans="1:10" ht="16">
      <c r="A748" s="13" t="s">
        <v>694</v>
      </c>
      <c r="B748" s="12" t="s">
        <v>78</v>
      </c>
      <c r="C748" s="12" t="s">
        <v>103</v>
      </c>
      <c r="D748" s="12" t="s">
        <v>661</v>
      </c>
      <c r="E748" s="12">
        <v>79.42</v>
      </c>
      <c r="F748" s="14" t="str">
        <f t="shared" si="44"/>
        <v>2025-02-12ExpenseRona51335 Project Expense - Materials79.42</v>
      </c>
      <c r="G748" s="15">
        <f t="shared" si="45"/>
        <v>45700</v>
      </c>
      <c r="H748" s="16" t="str">
        <f>IF((IFERROR((VLOOKUP(D748,'Automation (QBO)'!A:B,2,FALSE)),"0"))=0,"Suspense",(IFERROR((VLOOKUP(D748,'Automation (QBO)'!A:B,2,FALSE)),"Suspense")))</f>
        <v>Project Expense - Materials</v>
      </c>
      <c r="I748" s="17">
        <f t="shared" si="46"/>
        <v>79.42</v>
      </c>
      <c r="J748" s="12" t="str">
        <f t="shared" si="47"/>
        <v>Project Expense - Materials</v>
      </c>
    </row>
    <row r="749" spans="1:10" ht="16">
      <c r="A749" s="13" t="s">
        <v>694</v>
      </c>
      <c r="B749" s="12" t="s">
        <v>78</v>
      </c>
      <c r="C749" s="12" t="s">
        <v>103</v>
      </c>
      <c r="D749" s="12" t="s">
        <v>199</v>
      </c>
      <c r="E749" s="12">
        <v>-3.71</v>
      </c>
      <c r="F749" s="14" t="str">
        <f t="shared" si="44"/>
        <v>2025-02-12ExpenseRona21020 GST/HST Payable-3.71</v>
      </c>
      <c r="G749" s="15">
        <f t="shared" si="45"/>
        <v>45700</v>
      </c>
      <c r="H749" s="16" t="str">
        <f>IF((IFERROR((VLOOKUP(D749,'Automation (QBO)'!A:B,2,FALSE)),"0"))=0,"Suspense",(IFERROR((VLOOKUP(D749,'Automation (QBO)'!A:B,2,FALSE)),"Suspense")))</f>
        <v>GST/HST Payable</v>
      </c>
      <c r="I749" s="17">
        <f t="shared" si="46"/>
        <v>-3.71</v>
      </c>
      <c r="J749" s="12" t="str">
        <f t="shared" si="47"/>
        <v>GST/HST Payable</v>
      </c>
    </row>
    <row r="750" spans="1:10" ht="16">
      <c r="A750" s="13" t="s">
        <v>694</v>
      </c>
      <c r="B750" s="12" t="s">
        <v>78</v>
      </c>
      <c r="C750" s="12" t="s">
        <v>81</v>
      </c>
      <c r="D750" s="12" t="s">
        <v>661</v>
      </c>
      <c r="E750" s="12">
        <v>26.93</v>
      </c>
      <c r="F750" s="14" t="str">
        <f t="shared" si="44"/>
        <v>2025-02-12ExpenseHome Depot51335 Project Expense - Materials26.93</v>
      </c>
      <c r="G750" s="15">
        <f t="shared" si="45"/>
        <v>45700</v>
      </c>
      <c r="H750" s="16" t="str">
        <f>IF((IFERROR((VLOOKUP(D750,'Automation (QBO)'!A:B,2,FALSE)),"0"))=0,"Suspense",(IFERROR((VLOOKUP(D750,'Automation (QBO)'!A:B,2,FALSE)),"Suspense")))</f>
        <v>Project Expense - Materials</v>
      </c>
      <c r="I750" s="17">
        <f t="shared" si="46"/>
        <v>26.93</v>
      </c>
      <c r="J750" s="12" t="str">
        <f t="shared" si="47"/>
        <v>Project Expense - Materials</v>
      </c>
    </row>
    <row r="751" spans="1:10" ht="16">
      <c r="A751" s="13" t="s">
        <v>694</v>
      </c>
      <c r="B751" s="12" t="s">
        <v>78</v>
      </c>
      <c r="C751" s="12" t="s">
        <v>81</v>
      </c>
      <c r="D751" s="12" t="s">
        <v>199</v>
      </c>
      <c r="E751" s="12">
        <v>-1.26</v>
      </c>
      <c r="F751" s="14" t="str">
        <f t="shared" si="44"/>
        <v>2025-02-12ExpenseHome Depot21020 GST/HST Payable-1.26</v>
      </c>
      <c r="G751" s="15">
        <f t="shared" si="45"/>
        <v>45700</v>
      </c>
      <c r="H751" s="16" t="str">
        <f>IF((IFERROR((VLOOKUP(D751,'Automation (QBO)'!A:B,2,FALSE)),"0"))=0,"Suspense",(IFERROR((VLOOKUP(D751,'Automation (QBO)'!A:B,2,FALSE)),"Suspense")))</f>
        <v>GST/HST Payable</v>
      </c>
      <c r="I751" s="17">
        <f t="shared" si="46"/>
        <v>-1.26</v>
      </c>
      <c r="J751" s="12" t="str">
        <f t="shared" si="47"/>
        <v>GST/HST Payable</v>
      </c>
    </row>
    <row r="752" spans="1:10" ht="16">
      <c r="A752" s="13" t="s">
        <v>694</v>
      </c>
      <c r="B752" s="12" t="s">
        <v>78</v>
      </c>
      <c r="C752" s="12" t="s">
        <v>141</v>
      </c>
      <c r="D752" s="12" t="s">
        <v>210</v>
      </c>
      <c r="E752" s="12">
        <v>10</v>
      </c>
      <c r="F752" s="14" t="str">
        <f t="shared" si="44"/>
        <v>2025-02-12ExpenseDSPC Parking Vancouver52205 Travel &amp; Parking10</v>
      </c>
      <c r="G752" s="15">
        <f t="shared" si="45"/>
        <v>45700</v>
      </c>
      <c r="H752" s="16" t="str">
        <f>IF((IFERROR((VLOOKUP(D752,'Automation (QBO)'!A:B,2,FALSE)),"0"))=0,"Suspense",(IFERROR((VLOOKUP(D752,'Automation (QBO)'!A:B,2,FALSE)),"Suspense")))</f>
        <v>Travel &amp; Parking</v>
      </c>
      <c r="I752" s="17">
        <f t="shared" si="46"/>
        <v>10</v>
      </c>
      <c r="J752" s="12" t="str">
        <f t="shared" si="47"/>
        <v>Travel &amp; Parking</v>
      </c>
    </row>
    <row r="753" spans="1:10" ht="16">
      <c r="A753" s="13" t="s">
        <v>694</v>
      </c>
      <c r="B753" s="12" t="s">
        <v>78</v>
      </c>
      <c r="C753" s="12" t="s">
        <v>141</v>
      </c>
      <c r="D753" s="12" t="s">
        <v>199</v>
      </c>
      <c r="E753" s="12">
        <v>0</v>
      </c>
      <c r="F753" s="14" t="str">
        <f t="shared" si="44"/>
        <v>2025-02-12ExpenseDSPC Parking Vancouver21020 GST/HST Payable0</v>
      </c>
      <c r="G753" s="15">
        <f t="shared" si="45"/>
        <v>45700</v>
      </c>
      <c r="H753" s="16" t="str">
        <f>IF((IFERROR((VLOOKUP(D753,'Automation (QBO)'!A:B,2,FALSE)),"0"))=0,"Suspense",(IFERROR((VLOOKUP(D753,'Automation (QBO)'!A:B,2,FALSE)),"Suspense")))</f>
        <v>GST/HST Payable</v>
      </c>
      <c r="I753" s="17">
        <f t="shared" si="46"/>
        <v>0</v>
      </c>
      <c r="J753" s="12" t="str">
        <f t="shared" si="47"/>
        <v>GST/HST Payable</v>
      </c>
    </row>
    <row r="754" spans="1:10" ht="16">
      <c r="A754" s="13" t="s">
        <v>694</v>
      </c>
      <c r="B754" s="12" t="s">
        <v>78</v>
      </c>
      <c r="C754" s="12" t="s">
        <v>141</v>
      </c>
      <c r="D754" s="12" t="s">
        <v>210</v>
      </c>
      <c r="E754" s="12">
        <v>10</v>
      </c>
      <c r="F754" s="14" t="str">
        <f t="shared" si="44"/>
        <v>2025-02-12ExpenseDSPC Parking Vancouver52205 Travel &amp; Parking10</v>
      </c>
      <c r="G754" s="15">
        <f t="shared" si="45"/>
        <v>45700</v>
      </c>
      <c r="H754" s="16" t="str">
        <f>IF((IFERROR((VLOOKUP(D754,'Automation (QBO)'!A:B,2,FALSE)),"0"))=0,"Suspense",(IFERROR((VLOOKUP(D754,'Automation (QBO)'!A:B,2,FALSE)),"Suspense")))</f>
        <v>Travel &amp; Parking</v>
      </c>
      <c r="I754" s="17">
        <f t="shared" si="46"/>
        <v>10</v>
      </c>
      <c r="J754" s="12" t="str">
        <f t="shared" si="47"/>
        <v>Travel &amp; Parking</v>
      </c>
    </row>
    <row r="755" spans="1:10" ht="16">
      <c r="A755" s="13" t="s">
        <v>694</v>
      </c>
      <c r="B755" s="12" t="s">
        <v>78</v>
      </c>
      <c r="C755" s="12" t="s">
        <v>141</v>
      </c>
      <c r="D755" s="12" t="s">
        <v>199</v>
      </c>
      <c r="E755" s="12">
        <v>0</v>
      </c>
      <c r="F755" s="14" t="str">
        <f t="shared" si="44"/>
        <v>2025-02-12ExpenseDSPC Parking Vancouver21020 GST/HST Payable0</v>
      </c>
      <c r="G755" s="15">
        <f t="shared" si="45"/>
        <v>45700</v>
      </c>
      <c r="H755" s="16" t="str">
        <f>IF((IFERROR((VLOOKUP(D755,'Automation (QBO)'!A:B,2,FALSE)),"0"))=0,"Suspense",(IFERROR((VLOOKUP(D755,'Automation (QBO)'!A:B,2,FALSE)),"Suspense")))</f>
        <v>GST/HST Payable</v>
      </c>
      <c r="I755" s="17">
        <f t="shared" si="46"/>
        <v>0</v>
      </c>
      <c r="J755" s="12" t="str">
        <f t="shared" si="47"/>
        <v>GST/HST Payable</v>
      </c>
    </row>
    <row r="756" spans="1:10" ht="16">
      <c r="A756" s="13" t="s">
        <v>694</v>
      </c>
      <c r="B756" s="12" t="s">
        <v>105</v>
      </c>
      <c r="D756" s="12" t="s">
        <v>225</v>
      </c>
      <c r="E756" s="12">
        <v>13265.23</v>
      </c>
      <c r="F756" s="14" t="str">
        <f t="shared" si="44"/>
        <v>2025-02-12Journal Entry52510 Payroll - Salary13265.23</v>
      </c>
      <c r="G756" s="15">
        <f t="shared" si="45"/>
        <v>45700</v>
      </c>
      <c r="H756" s="16" t="str">
        <f>IF((IFERROR((VLOOKUP(D756,'Automation (QBO)'!A:B,2,FALSE)),"0"))=0,"Suspense",(IFERROR((VLOOKUP(D756,'Automation (QBO)'!A:B,2,FALSE)),"Suspense")))</f>
        <v>Payroll - Salary</v>
      </c>
      <c r="I756" s="17">
        <f t="shared" si="46"/>
        <v>13265.23</v>
      </c>
      <c r="J756" s="12" t="str">
        <f t="shared" si="47"/>
        <v>Payroll - Salary</v>
      </c>
    </row>
    <row r="757" spans="1:10" ht="16">
      <c r="A757" s="13" t="s">
        <v>694</v>
      </c>
      <c r="B757" s="12" t="s">
        <v>105</v>
      </c>
      <c r="D757" s="12" t="s">
        <v>349</v>
      </c>
      <c r="E757" s="12">
        <v>97.96</v>
      </c>
      <c r="F757" s="14" t="str">
        <f t="shared" si="44"/>
        <v>2025-02-12Journal Entry52545 Payroll - Employee Benefits (Paid)97.96</v>
      </c>
      <c r="G757" s="15">
        <f t="shared" si="45"/>
        <v>45700</v>
      </c>
      <c r="H757" s="16" t="str">
        <f>IF((IFERROR((VLOOKUP(D757,'Automation (QBO)'!A:B,2,FALSE)),"0"))=0,"Suspense",(IFERROR((VLOOKUP(D757,'Automation (QBO)'!A:B,2,FALSE)),"Suspense")))</f>
        <v>Payroll - Employee Benefits (Paid)</v>
      </c>
      <c r="I757" s="17">
        <f t="shared" si="46"/>
        <v>97.96</v>
      </c>
      <c r="J757" s="12" t="str">
        <f t="shared" si="47"/>
        <v>Payroll - Employee Benefits (Paid)</v>
      </c>
    </row>
    <row r="758" spans="1:10" ht="16">
      <c r="A758" s="13" t="s">
        <v>694</v>
      </c>
      <c r="B758" s="12" t="s">
        <v>105</v>
      </c>
      <c r="D758" s="12" t="s">
        <v>658</v>
      </c>
      <c r="E758" s="12">
        <v>327.64999999999998</v>
      </c>
      <c r="F758" s="14" t="str">
        <f t="shared" si="44"/>
        <v>2025-02-12Journal Entry52535 Payroll - WCB327.65</v>
      </c>
      <c r="G758" s="15">
        <f t="shared" si="45"/>
        <v>45700</v>
      </c>
      <c r="H758" s="16" t="str">
        <f>IF((IFERROR((VLOOKUP(D758,'Automation (QBO)'!A:B,2,FALSE)),"0"))=0,"Suspense",(IFERROR((VLOOKUP(D758,'Automation (QBO)'!A:B,2,FALSE)),"Suspense")))</f>
        <v>Payroll - WCB</v>
      </c>
      <c r="I758" s="17">
        <f t="shared" si="46"/>
        <v>327.64999999999998</v>
      </c>
      <c r="J758" s="12" t="str">
        <f t="shared" si="47"/>
        <v>Payroll - WCB</v>
      </c>
    </row>
    <row r="759" spans="1:10" ht="16">
      <c r="A759" s="13" t="s">
        <v>694</v>
      </c>
      <c r="B759" s="12" t="s">
        <v>105</v>
      </c>
      <c r="D759" s="12" t="s">
        <v>221</v>
      </c>
      <c r="E759" s="12">
        <v>757.49</v>
      </c>
      <c r="F759" s="14" t="str">
        <f t="shared" si="44"/>
        <v>2025-02-12Journal Entry52525 Payroll - CPP757.49</v>
      </c>
      <c r="G759" s="15">
        <f t="shared" si="45"/>
        <v>45700</v>
      </c>
      <c r="H759" s="16" t="str">
        <f>IF((IFERROR((VLOOKUP(D759,'Automation (QBO)'!A:B,2,FALSE)),"0"))=0,"Suspense",(IFERROR((VLOOKUP(D759,'Automation (QBO)'!A:B,2,FALSE)),"Suspense")))</f>
        <v>Payroll - CPP + EI</v>
      </c>
      <c r="I759" s="17">
        <f t="shared" si="46"/>
        <v>757.49</v>
      </c>
      <c r="J759" s="12" t="str">
        <f t="shared" si="47"/>
        <v>Payroll - CPP + EI</v>
      </c>
    </row>
    <row r="760" spans="1:10" ht="16">
      <c r="A760" s="13" t="s">
        <v>694</v>
      </c>
      <c r="B760" s="12" t="s">
        <v>105</v>
      </c>
      <c r="D760" s="12" t="s">
        <v>222</v>
      </c>
      <c r="E760" s="12">
        <v>127.94</v>
      </c>
      <c r="F760" s="14" t="str">
        <f t="shared" si="44"/>
        <v>2025-02-12Journal Entry52520 Payroll - EI127.94</v>
      </c>
      <c r="G760" s="15">
        <f t="shared" si="45"/>
        <v>45700</v>
      </c>
      <c r="H760" s="16" t="str">
        <f>IF((IFERROR((VLOOKUP(D760,'Automation (QBO)'!A:B,2,FALSE)),"0"))=0,"Suspense",(IFERROR((VLOOKUP(D760,'Automation (QBO)'!A:B,2,FALSE)),"Suspense")))</f>
        <v>Payroll - CPP + EI</v>
      </c>
      <c r="I760" s="17">
        <f t="shared" si="46"/>
        <v>127.94</v>
      </c>
      <c r="J760" s="12" t="str">
        <f t="shared" si="47"/>
        <v>Payroll - CPP + EI</v>
      </c>
    </row>
    <row r="761" spans="1:10" ht="16">
      <c r="A761" s="13" t="s">
        <v>694</v>
      </c>
      <c r="B761" s="12" t="s">
        <v>105</v>
      </c>
      <c r="D761" s="12" t="s">
        <v>206</v>
      </c>
      <c r="E761" s="12">
        <v>0</v>
      </c>
      <c r="F761" s="14" t="str">
        <f t="shared" si="44"/>
        <v>2025-02-12Journal Entry52115 Bank Fees0</v>
      </c>
      <c r="G761" s="15">
        <f t="shared" si="45"/>
        <v>45700</v>
      </c>
      <c r="H761" s="16" t="str">
        <f>IF((IFERROR((VLOOKUP(D761,'Automation (QBO)'!A:B,2,FALSE)),"0"))=0,"Suspense",(IFERROR((VLOOKUP(D761,'Automation (QBO)'!A:B,2,FALSE)),"Suspense")))</f>
        <v>Bank Fees</v>
      </c>
      <c r="I761" s="17">
        <f t="shared" si="46"/>
        <v>0</v>
      </c>
      <c r="J761" s="12" t="str">
        <f t="shared" si="47"/>
        <v>Bank Fees</v>
      </c>
    </row>
    <row r="762" spans="1:10" ht="16">
      <c r="A762" s="13" t="s">
        <v>694</v>
      </c>
      <c r="B762" s="12" t="s">
        <v>105</v>
      </c>
      <c r="D762" s="12" t="s">
        <v>223</v>
      </c>
      <c r="E762" s="12">
        <v>0</v>
      </c>
      <c r="F762" s="14" t="str">
        <f t="shared" si="44"/>
        <v>2025-02-12Journal Entry21031 GST/HST Suspense0</v>
      </c>
      <c r="G762" s="15">
        <f t="shared" si="45"/>
        <v>45700</v>
      </c>
      <c r="H762" s="16" t="str">
        <f>IF((IFERROR((VLOOKUP(D762,'Automation (QBO)'!A:B,2,FALSE)),"0"))=0,"Suspense",(IFERROR((VLOOKUP(D762,'Automation (QBO)'!A:B,2,FALSE)),"Suspense")))</f>
        <v>GST/HST Suspense</v>
      </c>
      <c r="I762" s="17">
        <f t="shared" si="46"/>
        <v>0</v>
      </c>
      <c r="J762" s="12" t="str">
        <f t="shared" si="47"/>
        <v>GST/HST Suspense</v>
      </c>
    </row>
    <row r="763" spans="1:10" ht="16">
      <c r="A763" s="13" t="s">
        <v>694</v>
      </c>
      <c r="B763" s="12" t="s">
        <v>105</v>
      </c>
      <c r="D763" s="12" t="s">
        <v>659</v>
      </c>
      <c r="E763" s="12">
        <v>163.25</v>
      </c>
      <c r="F763" s="14" t="str">
        <f t="shared" si="44"/>
        <v>2025-02-12Journal Entry21001 Payroll - Employee Benefits (Collected)163.25</v>
      </c>
      <c r="G763" s="15">
        <f t="shared" si="45"/>
        <v>45700</v>
      </c>
      <c r="H763" s="16" t="str">
        <f>IF((IFERROR((VLOOKUP(D763,'Automation (QBO)'!A:B,2,FALSE)),"0"))=0,"Suspense",(IFERROR((VLOOKUP(D763,'Automation (QBO)'!A:B,2,FALSE)),"Suspense")))</f>
        <v>Payroll - Employee Benefits (Collected)</v>
      </c>
      <c r="I763" s="17">
        <f t="shared" si="46"/>
        <v>163.25</v>
      </c>
      <c r="J763" s="12" t="str">
        <f t="shared" si="47"/>
        <v>Payroll - Employee Benefits (Collected)</v>
      </c>
    </row>
    <row r="764" spans="1:10" ht="16">
      <c r="A764" s="13" t="s">
        <v>694</v>
      </c>
      <c r="B764" s="12" t="s">
        <v>105</v>
      </c>
      <c r="D764" s="12" t="s">
        <v>201</v>
      </c>
      <c r="E764" s="12">
        <v>-14413.02</v>
      </c>
      <c r="F764" s="14" t="str">
        <f t="shared" si="44"/>
        <v>2025-02-12Journal Entry11005 Chequing (CIBC)-14413.02</v>
      </c>
      <c r="G764" s="15">
        <f t="shared" si="45"/>
        <v>45700</v>
      </c>
      <c r="H764" s="16" t="str">
        <f>IF((IFERROR((VLOOKUP(D764,'Automation (QBO)'!A:B,2,FALSE)),"0"))=0,"Suspense",(IFERROR((VLOOKUP(D764,'Automation (QBO)'!A:B,2,FALSE)),"Suspense")))</f>
        <v>Chequing (CIBC)</v>
      </c>
      <c r="I764" s="17">
        <f t="shared" si="46"/>
        <v>-14413.02</v>
      </c>
      <c r="J764" s="12" t="str">
        <f t="shared" si="47"/>
        <v>Chequing (CIBC)</v>
      </c>
    </row>
    <row r="765" spans="1:10" ht="16">
      <c r="A765" s="13" t="s">
        <v>694</v>
      </c>
      <c r="B765" s="12" t="s">
        <v>78</v>
      </c>
      <c r="C765" s="12" t="s">
        <v>117</v>
      </c>
      <c r="D765" s="12" t="s">
        <v>384</v>
      </c>
      <c r="E765" s="12">
        <v>42.65</v>
      </c>
      <c r="F765" s="14" t="str">
        <f t="shared" si="44"/>
        <v>2025-02-12ExpenseWebflow52165 Subscriptions (Annual)42.65</v>
      </c>
      <c r="G765" s="15">
        <f t="shared" si="45"/>
        <v>45700</v>
      </c>
      <c r="H765" s="16" t="str">
        <f>IF((IFERROR((VLOOKUP(D765,'Automation (QBO)'!A:B,2,FALSE)),"0"))=0,"Suspense",(IFERROR((VLOOKUP(D765,'Automation (QBO)'!A:B,2,FALSE)),"Suspense")))</f>
        <v>Subscriptions (Annual)</v>
      </c>
      <c r="I765" s="17">
        <f t="shared" si="46"/>
        <v>42.65</v>
      </c>
      <c r="J765" s="12" t="str">
        <f t="shared" si="47"/>
        <v>Subscriptions (Annual)</v>
      </c>
    </row>
    <row r="766" spans="1:10" ht="16">
      <c r="A766" s="13" t="s">
        <v>694</v>
      </c>
      <c r="B766" s="12" t="s">
        <v>78</v>
      </c>
      <c r="C766" s="12" t="s">
        <v>117</v>
      </c>
      <c r="D766" s="12" t="s">
        <v>199</v>
      </c>
      <c r="E766" s="12">
        <v>0</v>
      </c>
      <c r="F766" s="14" t="str">
        <f t="shared" si="44"/>
        <v>2025-02-12ExpenseWebflow21020 GST/HST Payable0</v>
      </c>
      <c r="G766" s="15">
        <f t="shared" si="45"/>
        <v>45700</v>
      </c>
      <c r="H766" s="16" t="str">
        <f>IF((IFERROR((VLOOKUP(D766,'Automation (QBO)'!A:B,2,FALSE)),"0"))=0,"Suspense",(IFERROR((VLOOKUP(D766,'Automation (QBO)'!A:B,2,FALSE)),"Suspense")))</f>
        <v>GST/HST Payable</v>
      </c>
      <c r="I766" s="17">
        <f t="shared" si="46"/>
        <v>0</v>
      </c>
      <c r="J766" s="12" t="str">
        <f t="shared" si="47"/>
        <v>GST/HST Payable</v>
      </c>
    </row>
    <row r="767" spans="1:10" ht="16">
      <c r="A767" s="13" t="s">
        <v>694</v>
      </c>
      <c r="B767" s="12" t="s">
        <v>78</v>
      </c>
      <c r="C767" s="12" t="s">
        <v>81</v>
      </c>
      <c r="D767" s="12" t="s">
        <v>506</v>
      </c>
      <c r="E767" s="12">
        <v>28.19</v>
      </c>
      <c r="F767" s="14" t="str">
        <f t="shared" si="44"/>
        <v>2025-02-12ExpenseHome Depot21010 Credit Card (CIBC Visa)28.19</v>
      </c>
      <c r="G767" s="15">
        <f t="shared" si="45"/>
        <v>45700</v>
      </c>
      <c r="H767" s="16" t="str">
        <f>IF((IFERROR((VLOOKUP(D767,'Automation (QBO)'!A:B,2,FALSE)),"0"))=0,"Suspense",(IFERROR((VLOOKUP(D767,'Automation (QBO)'!A:B,2,FALSE)),"Suspense")))</f>
        <v>Credit Card (CIBC Visa)</v>
      </c>
      <c r="I767" s="17">
        <f t="shared" si="46"/>
        <v>28.19</v>
      </c>
      <c r="J767" s="12" t="str">
        <f t="shared" si="47"/>
        <v>Credit Card (CIBC Visa)</v>
      </c>
    </row>
    <row r="768" spans="1:10" ht="16">
      <c r="A768" s="13" t="s">
        <v>694</v>
      </c>
      <c r="B768" s="12" t="s">
        <v>78</v>
      </c>
      <c r="C768" s="12" t="s">
        <v>117</v>
      </c>
      <c r="D768" s="12" t="s">
        <v>506</v>
      </c>
      <c r="E768" s="12">
        <v>42.65</v>
      </c>
      <c r="F768" s="14" t="str">
        <f t="shared" si="44"/>
        <v>2025-02-12ExpenseWebflow21010 Credit Card (CIBC Visa)42.65</v>
      </c>
      <c r="G768" s="15">
        <f t="shared" si="45"/>
        <v>45700</v>
      </c>
      <c r="H768" s="16" t="str">
        <f>IF((IFERROR((VLOOKUP(D768,'Automation (QBO)'!A:B,2,FALSE)),"0"))=0,"Suspense",(IFERROR((VLOOKUP(D768,'Automation (QBO)'!A:B,2,FALSE)),"Suspense")))</f>
        <v>Credit Card (CIBC Visa)</v>
      </c>
      <c r="I768" s="17">
        <f t="shared" si="46"/>
        <v>42.65</v>
      </c>
      <c r="J768" s="12" t="str">
        <f t="shared" si="47"/>
        <v>Credit Card (CIBC Visa)</v>
      </c>
    </row>
    <row r="769" spans="1:10" ht="16">
      <c r="A769" s="13" t="s">
        <v>694</v>
      </c>
      <c r="B769" s="12" t="s">
        <v>78</v>
      </c>
      <c r="C769" s="12" t="s">
        <v>103</v>
      </c>
      <c r="D769" s="12" t="s">
        <v>506</v>
      </c>
      <c r="E769" s="12">
        <v>83.13</v>
      </c>
      <c r="F769" s="14" t="str">
        <f t="shared" si="44"/>
        <v>2025-02-12ExpenseRona21010 Credit Card (CIBC Visa)83.13</v>
      </c>
      <c r="G769" s="15">
        <f t="shared" si="45"/>
        <v>45700</v>
      </c>
      <c r="H769" s="16" t="str">
        <f>IF((IFERROR((VLOOKUP(D769,'Automation (QBO)'!A:B,2,FALSE)),"0"))=0,"Suspense",(IFERROR((VLOOKUP(D769,'Automation (QBO)'!A:B,2,FALSE)),"Suspense")))</f>
        <v>Credit Card (CIBC Visa)</v>
      </c>
      <c r="I769" s="17">
        <f t="shared" si="46"/>
        <v>83.13</v>
      </c>
      <c r="J769" s="12" t="str">
        <f t="shared" si="47"/>
        <v>Credit Card (CIBC Visa)</v>
      </c>
    </row>
    <row r="770" spans="1:10" ht="16">
      <c r="A770" s="13" t="s">
        <v>694</v>
      </c>
      <c r="B770" s="12" t="s">
        <v>78</v>
      </c>
      <c r="C770" s="12" t="s">
        <v>141</v>
      </c>
      <c r="D770" s="12" t="s">
        <v>506</v>
      </c>
      <c r="E770" s="12">
        <v>10</v>
      </c>
      <c r="F770" s="14" t="str">
        <f t="shared" ref="F770:F833" si="48">A770&amp;B770&amp;C770&amp;D770&amp;E770</f>
        <v>2025-02-12ExpenseDSPC Parking Vancouver21010 Credit Card (CIBC Visa)10</v>
      </c>
      <c r="G770" s="15">
        <f t="shared" ref="G770:G833" si="49">IFERROR((DATEVALUE(A770)),A770)</f>
        <v>45700</v>
      </c>
      <c r="H770" s="16" t="str">
        <f>IF((IFERROR((VLOOKUP(D770,'Automation (QBO)'!A:B,2,FALSE)),"0"))=0,"Suspense",(IFERROR((VLOOKUP(D770,'Automation (QBO)'!A:B,2,FALSE)),"Suspense")))</f>
        <v>Credit Card (CIBC Visa)</v>
      </c>
      <c r="I770" s="17">
        <f t="shared" ref="I770:I833" si="50">E770</f>
        <v>10</v>
      </c>
      <c r="J770" s="12" t="str">
        <f t="shared" ref="J770:J833" si="51">H770</f>
        <v>Credit Card (CIBC Visa)</v>
      </c>
    </row>
    <row r="771" spans="1:10" ht="16">
      <c r="A771" s="13" t="s">
        <v>694</v>
      </c>
      <c r="B771" s="12" t="s">
        <v>78</v>
      </c>
      <c r="C771" s="12" t="s">
        <v>141</v>
      </c>
      <c r="D771" s="12" t="s">
        <v>506</v>
      </c>
      <c r="E771" s="12">
        <v>10</v>
      </c>
      <c r="F771" s="14" t="str">
        <f t="shared" si="48"/>
        <v>2025-02-12ExpenseDSPC Parking Vancouver21010 Credit Card (CIBC Visa)10</v>
      </c>
      <c r="G771" s="15">
        <f t="shared" si="49"/>
        <v>45700</v>
      </c>
      <c r="H771" s="16" t="str">
        <f>IF((IFERROR((VLOOKUP(D771,'Automation (QBO)'!A:B,2,FALSE)),"0"))=0,"Suspense",(IFERROR((VLOOKUP(D771,'Automation (QBO)'!A:B,2,FALSE)),"Suspense")))</f>
        <v>Credit Card (CIBC Visa)</v>
      </c>
      <c r="I771" s="17">
        <f t="shared" si="50"/>
        <v>10</v>
      </c>
      <c r="J771" s="12" t="str">
        <f t="shared" si="51"/>
        <v>Credit Card (CIBC Visa)</v>
      </c>
    </row>
    <row r="772" spans="1:10" ht="16">
      <c r="A772" s="13" t="s">
        <v>695</v>
      </c>
      <c r="B772" s="12" t="s">
        <v>78</v>
      </c>
      <c r="C772" s="12" t="s">
        <v>306</v>
      </c>
      <c r="D772" s="12" t="s">
        <v>661</v>
      </c>
      <c r="E772" s="12">
        <v>650.11</v>
      </c>
      <c r="F772" s="14" t="str">
        <f t="shared" si="48"/>
        <v>2025-02-13ExpenseUline51335 Project Expense - Materials650.11</v>
      </c>
      <c r="G772" s="15">
        <f t="shared" si="49"/>
        <v>45701</v>
      </c>
      <c r="H772" s="16" t="str">
        <f>IF((IFERROR((VLOOKUP(D772,'Automation (QBO)'!A:B,2,FALSE)),"0"))=0,"Suspense",(IFERROR((VLOOKUP(D772,'Automation (QBO)'!A:B,2,FALSE)),"Suspense")))</f>
        <v>Project Expense - Materials</v>
      </c>
      <c r="I772" s="17">
        <f t="shared" si="50"/>
        <v>650.11</v>
      </c>
      <c r="J772" s="12" t="str">
        <f t="shared" si="51"/>
        <v>Project Expense - Materials</v>
      </c>
    </row>
    <row r="773" spans="1:10" ht="16">
      <c r="A773" s="13" t="s">
        <v>695</v>
      </c>
      <c r="B773" s="12" t="s">
        <v>78</v>
      </c>
      <c r="C773" s="12" t="s">
        <v>306</v>
      </c>
      <c r="D773" s="12" t="s">
        <v>199</v>
      </c>
      <c r="E773" s="12">
        <v>-32.51</v>
      </c>
      <c r="F773" s="14" t="str">
        <f t="shared" si="48"/>
        <v>2025-02-13ExpenseUline21020 GST/HST Payable-32.51</v>
      </c>
      <c r="G773" s="15">
        <f t="shared" si="49"/>
        <v>45701</v>
      </c>
      <c r="H773" s="16" t="str">
        <f>IF((IFERROR((VLOOKUP(D773,'Automation (QBO)'!A:B,2,FALSE)),"0"))=0,"Suspense",(IFERROR((VLOOKUP(D773,'Automation (QBO)'!A:B,2,FALSE)),"Suspense")))</f>
        <v>GST/HST Payable</v>
      </c>
      <c r="I773" s="17">
        <f t="shared" si="50"/>
        <v>-32.51</v>
      </c>
      <c r="J773" s="12" t="str">
        <f t="shared" si="51"/>
        <v>GST/HST Payable</v>
      </c>
    </row>
    <row r="774" spans="1:10" ht="16">
      <c r="A774" s="13" t="s">
        <v>695</v>
      </c>
      <c r="B774" s="12" t="s">
        <v>78</v>
      </c>
      <c r="C774" s="12" t="s">
        <v>286</v>
      </c>
      <c r="D774" s="12" t="s">
        <v>661</v>
      </c>
      <c r="E774" s="12">
        <v>430.14</v>
      </c>
      <c r="F774" s="14" t="str">
        <f t="shared" si="48"/>
        <v>2025-02-13ExpenseMetal Supermarkets51335 Project Expense - Materials430.14</v>
      </c>
      <c r="G774" s="15">
        <f t="shared" si="49"/>
        <v>45701</v>
      </c>
      <c r="H774" s="16" t="str">
        <f>IF((IFERROR((VLOOKUP(D774,'Automation (QBO)'!A:B,2,FALSE)),"0"))=0,"Suspense",(IFERROR((VLOOKUP(D774,'Automation (QBO)'!A:B,2,FALSE)),"Suspense")))</f>
        <v>Project Expense - Materials</v>
      </c>
      <c r="I774" s="17">
        <f t="shared" si="50"/>
        <v>430.14</v>
      </c>
      <c r="J774" s="12" t="str">
        <f t="shared" si="51"/>
        <v>Project Expense - Materials</v>
      </c>
    </row>
    <row r="775" spans="1:10" ht="16">
      <c r="A775" s="13" t="s">
        <v>695</v>
      </c>
      <c r="B775" s="12" t="s">
        <v>78</v>
      </c>
      <c r="C775" s="12" t="s">
        <v>286</v>
      </c>
      <c r="D775" s="12" t="s">
        <v>199</v>
      </c>
      <c r="E775" s="12">
        <v>-20.100000000000001</v>
      </c>
      <c r="F775" s="14" t="str">
        <f t="shared" si="48"/>
        <v>2025-02-13ExpenseMetal Supermarkets21020 GST/HST Payable-20.1</v>
      </c>
      <c r="G775" s="15">
        <f t="shared" si="49"/>
        <v>45701</v>
      </c>
      <c r="H775" s="16" t="str">
        <f>IF((IFERROR((VLOOKUP(D775,'Automation (QBO)'!A:B,2,FALSE)),"0"))=0,"Suspense",(IFERROR((VLOOKUP(D775,'Automation (QBO)'!A:B,2,FALSE)),"Suspense")))</f>
        <v>GST/HST Payable</v>
      </c>
      <c r="I775" s="17">
        <f t="shared" si="50"/>
        <v>-20.100000000000001</v>
      </c>
      <c r="J775" s="12" t="str">
        <f t="shared" si="51"/>
        <v>GST/HST Payable</v>
      </c>
    </row>
    <row r="776" spans="1:10" ht="16">
      <c r="A776" s="13" t="s">
        <v>695</v>
      </c>
      <c r="B776" s="12" t="s">
        <v>78</v>
      </c>
      <c r="C776" s="12" t="s">
        <v>103</v>
      </c>
      <c r="D776" s="12" t="s">
        <v>661</v>
      </c>
      <c r="E776" s="12">
        <v>50.58</v>
      </c>
      <c r="F776" s="14" t="str">
        <f t="shared" si="48"/>
        <v>2025-02-13ExpenseRona51335 Project Expense - Materials50.58</v>
      </c>
      <c r="G776" s="15">
        <f t="shared" si="49"/>
        <v>45701</v>
      </c>
      <c r="H776" s="16" t="str">
        <f>IF((IFERROR((VLOOKUP(D776,'Automation (QBO)'!A:B,2,FALSE)),"0"))=0,"Suspense",(IFERROR((VLOOKUP(D776,'Automation (QBO)'!A:B,2,FALSE)),"Suspense")))</f>
        <v>Project Expense - Materials</v>
      </c>
      <c r="I776" s="17">
        <f t="shared" si="50"/>
        <v>50.58</v>
      </c>
      <c r="J776" s="12" t="str">
        <f t="shared" si="51"/>
        <v>Project Expense - Materials</v>
      </c>
    </row>
    <row r="777" spans="1:10" ht="16">
      <c r="A777" s="13" t="s">
        <v>695</v>
      </c>
      <c r="B777" s="12" t="s">
        <v>78</v>
      </c>
      <c r="C777" s="12" t="s">
        <v>103</v>
      </c>
      <c r="D777" s="12" t="s">
        <v>199</v>
      </c>
      <c r="E777" s="12">
        <v>-2.36</v>
      </c>
      <c r="F777" s="14" t="str">
        <f t="shared" si="48"/>
        <v>2025-02-13ExpenseRona21020 GST/HST Payable-2.36</v>
      </c>
      <c r="G777" s="15">
        <f t="shared" si="49"/>
        <v>45701</v>
      </c>
      <c r="H777" s="16" t="str">
        <f>IF((IFERROR((VLOOKUP(D777,'Automation (QBO)'!A:B,2,FALSE)),"0"))=0,"Suspense",(IFERROR((VLOOKUP(D777,'Automation (QBO)'!A:B,2,FALSE)),"Suspense")))</f>
        <v>GST/HST Payable</v>
      </c>
      <c r="I777" s="17">
        <f t="shared" si="50"/>
        <v>-2.36</v>
      </c>
      <c r="J777" s="12" t="str">
        <f t="shared" si="51"/>
        <v>GST/HST Payable</v>
      </c>
    </row>
    <row r="778" spans="1:10" ht="16">
      <c r="A778" s="13" t="s">
        <v>695</v>
      </c>
      <c r="B778" s="12" t="s">
        <v>78</v>
      </c>
      <c r="C778" s="12" t="s">
        <v>103</v>
      </c>
      <c r="D778" s="12" t="s">
        <v>661</v>
      </c>
      <c r="E778" s="12">
        <v>53.35</v>
      </c>
      <c r="F778" s="14" t="str">
        <f t="shared" si="48"/>
        <v>2025-02-13ExpenseRona51335 Project Expense - Materials53.35</v>
      </c>
      <c r="G778" s="15">
        <f t="shared" si="49"/>
        <v>45701</v>
      </c>
      <c r="H778" s="16" t="str">
        <f>IF((IFERROR((VLOOKUP(D778,'Automation (QBO)'!A:B,2,FALSE)),"0"))=0,"Suspense",(IFERROR((VLOOKUP(D778,'Automation (QBO)'!A:B,2,FALSE)),"Suspense")))</f>
        <v>Project Expense - Materials</v>
      </c>
      <c r="I778" s="17">
        <f t="shared" si="50"/>
        <v>53.35</v>
      </c>
      <c r="J778" s="12" t="str">
        <f t="shared" si="51"/>
        <v>Project Expense - Materials</v>
      </c>
    </row>
    <row r="779" spans="1:10" ht="16">
      <c r="A779" s="13" t="s">
        <v>695</v>
      </c>
      <c r="B779" s="12" t="s">
        <v>78</v>
      </c>
      <c r="C779" s="12" t="s">
        <v>103</v>
      </c>
      <c r="D779" s="12" t="s">
        <v>199</v>
      </c>
      <c r="E779" s="12">
        <v>-2.4900000000000002</v>
      </c>
      <c r="F779" s="14" t="str">
        <f t="shared" si="48"/>
        <v>2025-02-13ExpenseRona21020 GST/HST Payable-2.49</v>
      </c>
      <c r="G779" s="15">
        <f t="shared" si="49"/>
        <v>45701</v>
      </c>
      <c r="H779" s="16" t="str">
        <f>IF((IFERROR((VLOOKUP(D779,'Automation (QBO)'!A:B,2,FALSE)),"0"))=0,"Suspense",(IFERROR((VLOOKUP(D779,'Automation (QBO)'!A:B,2,FALSE)),"Suspense")))</f>
        <v>GST/HST Payable</v>
      </c>
      <c r="I779" s="17">
        <f t="shared" si="50"/>
        <v>-2.4900000000000002</v>
      </c>
      <c r="J779" s="12" t="str">
        <f t="shared" si="51"/>
        <v>GST/HST Payable</v>
      </c>
    </row>
    <row r="780" spans="1:10" ht="16">
      <c r="A780" s="13" t="s">
        <v>695</v>
      </c>
      <c r="B780" s="12" t="s">
        <v>78</v>
      </c>
      <c r="C780" s="12" t="s">
        <v>141</v>
      </c>
      <c r="D780" s="12" t="s">
        <v>210</v>
      </c>
      <c r="E780" s="12">
        <v>5</v>
      </c>
      <c r="F780" s="14" t="str">
        <f t="shared" si="48"/>
        <v>2025-02-13ExpenseDSPC Parking Vancouver52205 Travel &amp; Parking5</v>
      </c>
      <c r="G780" s="15">
        <f t="shared" si="49"/>
        <v>45701</v>
      </c>
      <c r="H780" s="16" t="str">
        <f>IF((IFERROR((VLOOKUP(D780,'Automation (QBO)'!A:B,2,FALSE)),"0"))=0,"Suspense",(IFERROR((VLOOKUP(D780,'Automation (QBO)'!A:B,2,FALSE)),"Suspense")))</f>
        <v>Travel &amp; Parking</v>
      </c>
      <c r="I780" s="17">
        <f t="shared" si="50"/>
        <v>5</v>
      </c>
      <c r="J780" s="12" t="str">
        <f t="shared" si="51"/>
        <v>Travel &amp; Parking</v>
      </c>
    </row>
    <row r="781" spans="1:10" ht="16">
      <c r="A781" s="13" t="s">
        <v>695</v>
      </c>
      <c r="B781" s="12" t="s">
        <v>78</v>
      </c>
      <c r="C781" s="12" t="s">
        <v>141</v>
      </c>
      <c r="D781" s="12" t="s">
        <v>199</v>
      </c>
      <c r="E781" s="12">
        <v>0</v>
      </c>
      <c r="F781" s="14" t="str">
        <f t="shared" si="48"/>
        <v>2025-02-13ExpenseDSPC Parking Vancouver21020 GST/HST Payable0</v>
      </c>
      <c r="G781" s="15">
        <f t="shared" si="49"/>
        <v>45701</v>
      </c>
      <c r="H781" s="16" t="str">
        <f>IF((IFERROR((VLOOKUP(D781,'Automation (QBO)'!A:B,2,FALSE)),"0"))=0,"Suspense",(IFERROR((VLOOKUP(D781,'Automation (QBO)'!A:B,2,FALSE)),"Suspense")))</f>
        <v>GST/HST Payable</v>
      </c>
      <c r="I781" s="17">
        <f t="shared" si="50"/>
        <v>0</v>
      </c>
      <c r="J781" s="12" t="str">
        <f t="shared" si="51"/>
        <v>GST/HST Payable</v>
      </c>
    </row>
    <row r="782" spans="1:10" ht="16">
      <c r="A782" s="13" t="s">
        <v>695</v>
      </c>
      <c r="B782" s="12" t="s">
        <v>78</v>
      </c>
      <c r="C782" s="12" t="s">
        <v>141</v>
      </c>
      <c r="D782" s="12" t="s">
        <v>210</v>
      </c>
      <c r="E782" s="12">
        <v>8</v>
      </c>
      <c r="F782" s="14" t="str">
        <f t="shared" si="48"/>
        <v>2025-02-13ExpenseDSPC Parking Vancouver52205 Travel &amp; Parking8</v>
      </c>
      <c r="G782" s="15">
        <f t="shared" si="49"/>
        <v>45701</v>
      </c>
      <c r="H782" s="16" t="str">
        <f>IF((IFERROR((VLOOKUP(D782,'Automation (QBO)'!A:B,2,FALSE)),"0"))=0,"Suspense",(IFERROR((VLOOKUP(D782,'Automation (QBO)'!A:B,2,FALSE)),"Suspense")))</f>
        <v>Travel &amp; Parking</v>
      </c>
      <c r="I782" s="17">
        <f t="shared" si="50"/>
        <v>8</v>
      </c>
      <c r="J782" s="12" t="str">
        <f t="shared" si="51"/>
        <v>Travel &amp; Parking</v>
      </c>
    </row>
    <row r="783" spans="1:10" ht="16">
      <c r="A783" s="13" t="s">
        <v>695</v>
      </c>
      <c r="B783" s="12" t="s">
        <v>78</v>
      </c>
      <c r="C783" s="12" t="s">
        <v>141</v>
      </c>
      <c r="D783" s="12" t="s">
        <v>199</v>
      </c>
      <c r="E783" s="12">
        <v>0</v>
      </c>
      <c r="F783" s="14" t="str">
        <f t="shared" si="48"/>
        <v>2025-02-13ExpenseDSPC Parking Vancouver21020 GST/HST Payable0</v>
      </c>
      <c r="G783" s="15">
        <f t="shared" si="49"/>
        <v>45701</v>
      </c>
      <c r="H783" s="16" t="str">
        <f>IF((IFERROR((VLOOKUP(D783,'Automation (QBO)'!A:B,2,FALSE)),"0"))=0,"Suspense",(IFERROR((VLOOKUP(D783,'Automation (QBO)'!A:B,2,FALSE)),"Suspense")))</f>
        <v>GST/HST Payable</v>
      </c>
      <c r="I783" s="17">
        <f t="shared" si="50"/>
        <v>0</v>
      </c>
      <c r="J783" s="12" t="str">
        <f t="shared" si="51"/>
        <v>GST/HST Payable</v>
      </c>
    </row>
    <row r="784" spans="1:10" ht="16">
      <c r="A784" s="13" t="s">
        <v>695</v>
      </c>
      <c r="B784" s="12" t="s">
        <v>78</v>
      </c>
      <c r="C784" s="12" t="s">
        <v>141</v>
      </c>
      <c r="D784" s="12" t="s">
        <v>210</v>
      </c>
      <c r="E784" s="12">
        <v>10</v>
      </c>
      <c r="F784" s="14" t="str">
        <f t="shared" si="48"/>
        <v>2025-02-13ExpenseDSPC Parking Vancouver52205 Travel &amp; Parking10</v>
      </c>
      <c r="G784" s="15">
        <f t="shared" si="49"/>
        <v>45701</v>
      </c>
      <c r="H784" s="16" t="str">
        <f>IF((IFERROR((VLOOKUP(D784,'Automation (QBO)'!A:B,2,FALSE)),"0"))=0,"Suspense",(IFERROR((VLOOKUP(D784,'Automation (QBO)'!A:B,2,FALSE)),"Suspense")))</f>
        <v>Travel &amp; Parking</v>
      </c>
      <c r="I784" s="17">
        <f t="shared" si="50"/>
        <v>10</v>
      </c>
      <c r="J784" s="12" t="str">
        <f t="shared" si="51"/>
        <v>Travel &amp; Parking</v>
      </c>
    </row>
    <row r="785" spans="1:10" ht="16">
      <c r="A785" s="13" t="s">
        <v>695</v>
      </c>
      <c r="B785" s="12" t="s">
        <v>78</v>
      </c>
      <c r="C785" s="12" t="s">
        <v>141</v>
      </c>
      <c r="D785" s="12" t="s">
        <v>199</v>
      </c>
      <c r="E785" s="12">
        <v>0</v>
      </c>
      <c r="F785" s="14" t="str">
        <f t="shared" si="48"/>
        <v>2025-02-13ExpenseDSPC Parking Vancouver21020 GST/HST Payable0</v>
      </c>
      <c r="G785" s="15">
        <f t="shared" si="49"/>
        <v>45701</v>
      </c>
      <c r="H785" s="16" t="str">
        <f>IF((IFERROR((VLOOKUP(D785,'Automation (QBO)'!A:B,2,FALSE)),"0"))=0,"Suspense",(IFERROR((VLOOKUP(D785,'Automation (QBO)'!A:B,2,FALSE)),"Suspense")))</f>
        <v>GST/HST Payable</v>
      </c>
      <c r="I785" s="17">
        <f t="shared" si="50"/>
        <v>0</v>
      </c>
      <c r="J785" s="12" t="str">
        <f t="shared" si="51"/>
        <v>GST/HST Payable</v>
      </c>
    </row>
    <row r="786" spans="1:10" ht="16">
      <c r="A786" s="13" t="s">
        <v>695</v>
      </c>
      <c r="B786" s="12" t="s">
        <v>78</v>
      </c>
      <c r="C786" s="12" t="s">
        <v>157</v>
      </c>
      <c r="D786" s="12" t="s">
        <v>661</v>
      </c>
      <c r="E786" s="12">
        <v>62.72</v>
      </c>
      <c r="F786" s="14" t="str">
        <f t="shared" si="48"/>
        <v>2025-02-13ExpenseIkea51335 Project Expense - Materials62.72</v>
      </c>
      <c r="G786" s="15">
        <f t="shared" si="49"/>
        <v>45701</v>
      </c>
      <c r="H786" s="16" t="str">
        <f>IF((IFERROR((VLOOKUP(D786,'Automation (QBO)'!A:B,2,FALSE)),"0"))=0,"Suspense",(IFERROR((VLOOKUP(D786,'Automation (QBO)'!A:B,2,FALSE)),"Suspense")))</f>
        <v>Project Expense - Materials</v>
      </c>
      <c r="I786" s="17">
        <f t="shared" si="50"/>
        <v>62.72</v>
      </c>
      <c r="J786" s="12" t="str">
        <f t="shared" si="51"/>
        <v>Project Expense - Materials</v>
      </c>
    </row>
    <row r="787" spans="1:10" ht="16">
      <c r="A787" s="13" t="s">
        <v>695</v>
      </c>
      <c r="B787" s="12" t="s">
        <v>78</v>
      </c>
      <c r="C787" s="12" t="s">
        <v>157</v>
      </c>
      <c r="D787" s="12" t="s">
        <v>199</v>
      </c>
      <c r="E787" s="12">
        <v>0</v>
      </c>
      <c r="F787" s="14" t="str">
        <f t="shared" si="48"/>
        <v>2025-02-13ExpenseIkea21020 GST/HST Payable0</v>
      </c>
      <c r="G787" s="15">
        <f t="shared" si="49"/>
        <v>45701</v>
      </c>
      <c r="H787" s="16" t="str">
        <f>IF((IFERROR((VLOOKUP(D787,'Automation (QBO)'!A:B,2,FALSE)),"0"))=0,"Suspense",(IFERROR((VLOOKUP(D787,'Automation (QBO)'!A:B,2,FALSE)),"Suspense")))</f>
        <v>GST/HST Payable</v>
      </c>
      <c r="I787" s="17">
        <f t="shared" si="50"/>
        <v>0</v>
      </c>
      <c r="J787" s="12" t="str">
        <f t="shared" si="51"/>
        <v>GST/HST Payable</v>
      </c>
    </row>
    <row r="788" spans="1:10" ht="16">
      <c r="A788" s="13" t="s">
        <v>695</v>
      </c>
      <c r="B788" s="12" t="s">
        <v>78</v>
      </c>
      <c r="C788" s="12" t="s">
        <v>140</v>
      </c>
      <c r="D788" s="12" t="s">
        <v>661</v>
      </c>
      <c r="E788" s="12">
        <v>1686.79</v>
      </c>
      <c r="F788" s="14" t="str">
        <f t="shared" si="48"/>
        <v>2025-02-13ExpenseWindsor Plywood51335 Project Expense - Materials1686.79</v>
      </c>
      <c r="G788" s="15">
        <f t="shared" si="49"/>
        <v>45701</v>
      </c>
      <c r="H788" s="16" t="str">
        <f>IF((IFERROR((VLOOKUP(D788,'Automation (QBO)'!A:B,2,FALSE)),"0"))=0,"Suspense",(IFERROR((VLOOKUP(D788,'Automation (QBO)'!A:B,2,FALSE)),"Suspense")))</f>
        <v>Project Expense - Materials</v>
      </c>
      <c r="I788" s="17">
        <f t="shared" si="50"/>
        <v>1686.79</v>
      </c>
      <c r="J788" s="12" t="str">
        <f t="shared" si="51"/>
        <v>Project Expense - Materials</v>
      </c>
    </row>
    <row r="789" spans="1:10" ht="16">
      <c r="A789" s="13" t="s">
        <v>695</v>
      </c>
      <c r="B789" s="12" t="s">
        <v>78</v>
      </c>
      <c r="C789" s="12" t="s">
        <v>140</v>
      </c>
      <c r="D789" s="12" t="s">
        <v>199</v>
      </c>
      <c r="E789" s="12">
        <v>-78.819999999999993</v>
      </c>
      <c r="F789" s="14" t="str">
        <f t="shared" si="48"/>
        <v>2025-02-13ExpenseWindsor Plywood21020 GST/HST Payable-78.82</v>
      </c>
      <c r="G789" s="15">
        <f t="shared" si="49"/>
        <v>45701</v>
      </c>
      <c r="H789" s="16" t="str">
        <f>IF((IFERROR((VLOOKUP(D789,'Automation (QBO)'!A:B,2,FALSE)),"0"))=0,"Suspense",(IFERROR((VLOOKUP(D789,'Automation (QBO)'!A:B,2,FALSE)),"Suspense")))</f>
        <v>GST/HST Payable</v>
      </c>
      <c r="I789" s="17">
        <f t="shared" si="50"/>
        <v>-78.819999999999993</v>
      </c>
      <c r="J789" s="12" t="str">
        <f t="shared" si="51"/>
        <v>GST/HST Payable</v>
      </c>
    </row>
    <row r="790" spans="1:10" ht="16">
      <c r="A790" s="13" t="s">
        <v>695</v>
      </c>
      <c r="B790" s="12" t="s">
        <v>78</v>
      </c>
      <c r="C790" s="12" t="s">
        <v>286</v>
      </c>
      <c r="D790" s="12" t="s">
        <v>506</v>
      </c>
      <c r="E790" s="12">
        <v>450.24</v>
      </c>
      <c r="F790" s="14" t="str">
        <f t="shared" si="48"/>
        <v>2025-02-13ExpenseMetal Supermarkets21010 Credit Card (CIBC Visa)450.24</v>
      </c>
      <c r="G790" s="15">
        <f t="shared" si="49"/>
        <v>45701</v>
      </c>
      <c r="H790" s="16" t="str">
        <f>IF((IFERROR((VLOOKUP(D790,'Automation (QBO)'!A:B,2,FALSE)),"0"))=0,"Suspense",(IFERROR((VLOOKUP(D790,'Automation (QBO)'!A:B,2,FALSE)),"Suspense")))</f>
        <v>Credit Card (CIBC Visa)</v>
      </c>
      <c r="I790" s="17">
        <f t="shared" si="50"/>
        <v>450.24</v>
      </c>
      <c r="J790" s="12" t="str">
        <f t="shared" si="51"/>
        <v>Credit Card (CIBC Visa)</v>
      </c>
    </row>
    <row r="791" spans="1:10" ht="16">
      <c r="A791" s="13" t="s">
        <v>695</v>
      </c>
      <c r="B791" s="12" t="s">
        <v>78</v>
      </c>
      <c r="C791" s="12" t="s">
        <v>140</v>
      </c>
      <c r="D791" s="12" t="s">
        <v>506</v>
      </c>
      <c r="E791" s="12">
        <v>1765.61</v>
      </c>
      <c r="F791" s="14" t="str">
        <f t="shared" si="48"/>
        <v>2025-02-13ExpenseWindsor Plywood21010 Credit Card (CIBC Visa)1765.61</v>
      </c>
      <c r="G791" s="15">
        <f t="shared" si="49"/>
        <v>45701</v>
      </c>
      <c r="H791" s="16" t="str">
        <f>IF((IFERROR((VLOOKUP(D791,'Automation (QBO)'!A:B,2,FALSE)),"0"))=0,"Suspense",(IFERROR((VLOOKUP(D791,'Automation (QBO)'!A:B,2,FALSE)),"Suspense")))</f>
        <v>Credit Card (CIBC Visa)</v>
      </c>
      <c r="I791" s="17">
        <f t="shared" si="50"/>
        <v>1765.61</v>
      </c>
      <c r="J791" s="12" t="str">
        <f t="shared" si="51"/>
        <v>Credit Card (CIBC Visa)</v>
      </c>
    </row>
    <row r="792" spans="1:10" ht="16">
      <c r="A792" s="13" t="s">
        <v>695</v>
      </c>
      <c r="B792" s="12" t="s">
        <v>78</v>
      </c>
      <c r="C792" s="12" t="s">
        <v>306</v>
      </c>
      <c r="D792" s="12" t="s">
        <v>506</v>
      </c>
      <c r="E792" s="12">
        <v>682.62</v>
      </c>
      <c r="F792" s="14" t="str">
        <f t="shared" si="48"/>
        <v>2025-02-13ExpenseUline21010 Credit Card (CIBC Visa)682.62</v>
      </c>
      <c r="G792" s="15">
        <f t="shared" si="49"/>
        <v>45701</v>
      </c>
      <c r="H792" s="16" t="str">
        <f>IF((IFERROR((VLOOKUP(D792,'Automation (QBO)'!A:B,2,FALSE)),"0"))=0,"Suspense",(IFERROR((VLOOKUP(D792,'Automation (QBO)'!A:B,2,FALSE)),"Suspense")))</f>
        <v>Credit Card (CIBC Visa)</v>
      </c>
      <c r="I792" s="17">
        <f t="shared" si="50"/>
        <v>682.62</v>
      </c>
      <c r="J792" s="12" t="str">
        <f t="shared" si="51"/>
        <v>Credit Card (CIBC Visa)</v>
      </c>
    </row>
    <row r="793" spans="1:10" ht="16">
      <c r="A793" s="13" t="s">
        <v>695</v>
      </c>
      <c r="B793" s="12" t="s">
        <v>78</v>
      </c>
      <c r="C793" s="12" t="s">
        <v>157</v>
      </c>
      <c r="D793" s="12" t="s">
        <v>506</v>
      </c>
      <c r="E793" s="12">
        <v>62.72</v>
      </c>
      <c r="F793" s="14" t="str">
        <f t="shared" si="48"/>
        <v>2025-02-13ExpenseIkea21010 Credit Card (CIBC Visa)62.72</v>
      </c>
      <c r="G793" s="15">
        <f t="shared" si="49"/>
        <v>45701</v>
      </c>
      <c r="H793" s="16" t="str">
        <f>IF((IFERROR((VLOOKUP(D793,'Automation (QBO)'!A:B,2,FALSE)),"0"))=0,"Suspense",(IFERROR((VLOOKUP(D793,'Automation (QBO)'!A:B,2,FALSE)),"Suspense")))</f>
        <v>Credit Card (CIBC Visa)</v>
      </c>
      <c r="I793" s="17">
        <f t="shared" si="50"/>
        <v>62.72</v>
      </c>
      <c r="J793" s="12" t="str">
        <f t="shared" si="51"/>
        <v>Credit Card (CIBC Visa)</v>
      </c>
    </row>
    <row r="794" spans="1:10" ht="16">
      <c r="A794" s="13" t="s">
        <v>695</v>
      </c>
      <c r="B794" s="12" t="s">
        <v>78</v>
      </c>
      <c r="C794" s="12" t="s">
        <v>103</v>
      </c>
      <c r="D794" s="12" t="s">
        <v>506</v>
      </c>
      <c r="E794" s="12">
        <v>55.84</v>
      </c>
      <c r="F794" s="14" t="str">
        <f t="shared" si="48"/>
        <v>2025-02-13ExpenseRona21010 Credit Card (CIBC Visa)55.84</v>
      </c>
      <c r="G794" s="15">
        <f t="shared" si="49"/>
        <v>45701</v>
      </c>
      <c r="H794" s="16" t="str">
        <f>IF((IFERROR((VLOOKUP(D794,'Automation (QBO)'!A:B,2,FALSE)),"0"))=0,"Suspense",(IFERROR((VLOOKUP(D794,'Automation (QBO)'!A:B,2,FALSE)),"Suspense")))</f>
        <v>Credit Card (CIBC Visa)</v>
      </c>
      <c r="I794" s="17">
        <f t="shared" si="50"/>
        <v>55.84</v>
      </c>
      <c r="J794" s="12" t="str">
        <f t="shared" si="51"/>
        <v>Credit Card (CIBC Visa)</v>
      </c>
    </row>
    <row r="795" spans="1:10" ht="16">
      <c r="A795" s="13" t="s">
        <v>695</v>
      </c>
      <c r="B795" s="12" t="s">
        <v>78</v>
      </c>
      <c r="C795" s="12" t="s">
        <v>103</v>
      </c>
      <c r="D795" s="12" t="s">
        <v>506</v>
      </c>
      <c r="E795" s="12">
        <v>52.94</v>
      </c>
      <c r="F795" s="14" t="str">
        <f t="shared" si="48"/>
        <v>2025-02-13ExpenseRona21010 Credit Card (CIBC Visa)52.94</v>
      </c>
      <c r="G795" s="15">
        <f t="shared" si="49"/>
        <v>45701</v>
      </c>
      <c r="H795" s="16" t="str">
        <f>IF((IFERROR((VLOOKUP(D795,'Automation (QBO)'!A:B,2,FALSE)),"0"))=0,"Suspense",(IFERROR((VLOOKUP(D795,'Automation (QBO)'!A:B,2,FALSE)),"Suspense")))</f>
        <v>Credit Card (CIBC Visa)</v>
      </c>
      <c r="I795" s="17">
        <f t="shared" si="50"/>
        <v>52.94</v>
      </c>
      <c r="J795" s="12" t="str">
        <f t="shared" si="51"/>
        <v>Credit Card (CIBC Visa)</v>
      </c>
    </row>
    <row r="796" spans="1:10" ht="16">
      <c r="A796" s="13" t="s">
        <v>695</v>
      </c>
      <c r="B796" s="12" t="s">
        <v>78</v>
      </c>
      <c r="C796" s="12" t="s">
        <v>141</v>
      </c>
      <c r="D796" s="12" t="s">
        <v>506</v>
      </c>
      <c r="E796" s="12">
        <v>10</v>
      </c>
      <c r="F796" s="14" t="str">
        <f t="shared" si="48"/>
        <v>2025-02-13ExpenseDSPC Parking Vancouver21010 Credit Card (CIBC Visa)10</v>
      </c>
      <c r="G796" s="15">
        <f t="shared" si="49"/>
        <v>45701</v>
      </c>
      <c r="H796" s="16" t="str">
        <f>IF((IFERROR((VLOOKUP(D796,'Automation (QBO)'!A:B,2,FALSE)),"0"))=0,"Suspense",(IFERROR((VLOOKUP(D796,'Automation (QBO)'!A:B,2,FALSE)),"Suspense")))</f>
        <v>Credit Card (CIBC Visa)</v>
      </c>
      <c r="I796" s="17">
        <f t="shared" si="50"/>
        <v>10</v>
      </c>
      <c r="J796" s="12" t="str">
        <f t="shared" si="51"/>
        <v>Credit Card (CIBC Visa)</v>
      </c>
    </row>
    <row r="797" spans="1:10" ht="16">
      <c r="A797" s="13" t="s">
        <v>695</v>
      </c>
      <c r="B797" s="12" t="s">
        <v>78</v>
      </c>
      <c r="C797" s="12" t="s">
        <v>141</v>
      </c>
      <c r="D797" s="12" t="s">
        <v>506</v>
      </c>
      <c r="E797" s="12">
        <v>8</v>
      </c>
      <c r="F797" s="14" t="str">
        <f t="shared" si="48"/>
        <v>2025-02-13ExpenseDSPC Parking Vancouver21010 Credit Card (CIBC Visa)8</v>
      </c>
      <c r="G797" s="15">
        <f t="shared" si="49"/>
        <v>45701</v>
      </c>
      <c r="H797" s="16" t="str">
        <f>IF((IFERROR((VLOOKUP(D797,'Automation (QBO)'!A:B,2,FALSE)),"0"))=0,"Suspense",(IFERROR((VLOOKUP(D797,'Automation (QBO)'!A:B,2,FALSE)),"Suspense")))</f>
        <v>Credit Card (CIBC Visa)</v>
      </c>
      <c r="I797" s="17">
        <f t="shared" si="50"/>
        <v>8</v>
      </c>
      <c r="J797" s="12" t="str">
        <f t="shared" si="51"/>
        <v>Credit Card (CIBC Visa)</v>
      </c>
    </row>
    <row r="798" spans="1:10" ht="16">
      <c r="A798" s="13" t="s">
        <v>695</v>
      </c>
      <c r="B798" s="12" t="s">
        <v>78</v>
      </c>
      <c r="C798" s="12" t="s">
        <v>141</v>
      </c>
      <c r="D798" s="12" t="s">
        <v>506</v>
      </c>
      <c r="E798" s="12">
        <v>5</v>
      </c>
      <c r="F798" s="14" t="str">
        <f t="shared" si="48"/>
        <v>2025-02-13ExpenseDSPC Parking Vancouver21010 Credit Card (CIBC Visa)5</v>
      </c>
      <c r="G798" s="15">
        <f t="shared" si="49"/>
        <v>45701</v>
      </c>
      <c r="H798" s="16" t="str">
        <f>IF((IFERROR((VLOOKUP(D798,'Automation (QBO)'!A:B,2,FALSE)),"0"))=0,"Suspense",(IFERROR((VLOOKUP(D798,'Automation (QBO)'!A:B,2,FALSE)),"Suspense")))</f>
        <v>Credit Card (CIBC Visa)</v>
      </c>
      <c r="I798" s="17">
        <f t="shared" si="50"/>
        <v>5</v>
      </c>
      <c r="J798" s="12" t="str">
        <f t="shared" si="51"/>
        <v>Credit Card (CIBC Visa)</v>
      </c>
    </row>
    <row r="799" spans="1:10" ht="16">
      <c r="A799" s="13" t="s">
        <v>696</v>
      </c>
      <c r="B799" s="12" t="s">
        <v>78</v>
      </c>
      <c r="C799" s="12" t="s">
        <v>81</v>
      </c>
      <c r="D799" s="12" t="s">
        <v>661</v>
      </c>
      <c r="E799" s="12">
        <v>245.01</v>
      </c>
      <c r="F799" s="14" t="str">
        <f t="shared" si="48"/>
        <v>2025-02-14ExpenseHome Depot51335 Project Expense - Materials245.01</v>
      </c>
      <c r="G799" s="15">
        <f t="shared" si="49"/>
        <v>45702</v>
      </c>
      <c r="H799" s="16" t="str">
        <f>IF((IFERROR((VLOOKUP(D799,'Automation (QBO)'!A:B,2,FALSE)),"0"))=0,"Suspense",(IFERROR((VLOOKUP(D799,'Automation (QBO)'!A:B,2,FALSE)),"Suspense")))</f>
        <v>Project Expense - Materials</v>
      </c>
      <c r="I799" s="17">
        <f t="shared" si="50"/>
        <v>245.01</v>
      </c>
      <c r="J799" s="12" t="str">
        <f t="shared" si="51"/>
        <v>Project Expense - Materials</v>
      </c>
    </row>
    <row r="800" spans="1:10" ht="16">
      <c r="A800" s="13" t="s">
        <v>696</v>
      </c>
      <c r="B800" s="12" t="s">
        <v>78</v>
      </c>
      <c r="C800" s="12" t="s">
        <v>81</v>
      </c>
      <c r="D800" s="12" t="s">
        <v>199</v>
      </c>
      <c r="E800" s="12">
        <v>-11.45</v>
      </c>
      <c r="F800" s="14" t="str">
        <f t="shared" si="48"/>
        <v>2025-02-14ExpenseHome Depot21020 GST/HST Payable-11.45</v>
      </c>
      <c r="G800" s="15">
        <f t="shared" si="49"/>
        <v>45702</v>
      </c>
      <c r="H800" s="16" t="str">
        <f>IF((IFERROR((VLOOKUP(D800,'Automation (QBO)'!A:B,2,FALSE)),"0"))=0,"Suspense",(IFERROR((VLOOKUP(D800,'Automation (QBO)'!A:B,2,FALSE)),"Suspense")))</f>
        <v>GST/HST Payable</v>
      </c>
      <c r="I800" s="17">
        <f t="shared" si="50"/>
        <v>-11.45</v>
      </c>
      <c r="J800" s="12" t="str">
        <f t="shared" si="51"/>
        <v>GST/HST Payable</v>
      </c>
    </row>
    <row r="801" spans="1:10" ht="16">
      <c r="A801" s="13" t="s">
        <v>696</v>
      </c>
      <c r="B801" s="12" t="s">
        <v>78</v>
      </c>
      <c r="C801" s="12" t="s">
        <v>153</v>
      </c>
      <c r="D801" s="12" t="s">
        <v>661</v>
      </c>
      <c r="E801" s="12">
        <v>112.14</v>
      </c>
      <c r="F801" s="14" t="str">
        <f t="shared" si="48"/>
        <v>2025-02-14ExpenseLumenstar Led Lighting51335 Project Expense - Materials112.14</v>
      </c>
      <c r="G801" s="15">
        <f t="shared" si="49"/>
        <v>45702</v>
      </c>
      <c r="H801" s="16" t="str">
        <f>IF((IFERROR((VLOOKUP(D801,'Automation (QBO)'!A:B,2,FALSE)),"0"))=0,"Suspense",(IFERROR((VLOOKUP(D801,'Automation (QBO)'!A:B,2,FALSE)),"Suspense")))</f>
        <v>Project Expense - Materials</v>
      </c>
      <c r="I801" s="17">
        <f t="shared" si="50"/>
        <v>112.14</v>
      </c>
      <c r="J801" s="12" t="str">
        <f t="shared" si="51"/>
        <v>Project Expense - Materials</v>
      </c>
    </row>
    <row r="802" spans="1:10" ht="16">
      <c r="A802" s="13" t="s">
        <v>696</v>
      </c>
      <c r="B802" s="12" t="s">
        <v>78</v>
      </c>
      <c r="C802" s="12" t="s">
        <v>153</v>
      </c>
      <c r="D802" s="12" t="s">
        <v>199</v>
      </c>
      <c r="E802" s="12">
        <v>-5.24</v>
      </c>
      <c r="F802" s="14" t="str">
        <f t="shared" si="48"/>
        <v>2025-02-14ExpenseLumenstar Led Lighting21020 GST/HST Payable-5.24</v>
      </c>
      <c r="G802" s="15">
        <f t="shared" si="49"/>
        <v>45702</v>
      </c>
      <c r="H802" s="16" t="str">
        <f>IF((IFERROR((VLOOKUP(D802,'Automation (QBO)'!A:B,2,FALSE)),"0"))=0,"Suspense",(IFERROR((VLOOKUP(D802,'Automation (QBO)'!A:B,2,FALSE)),"Suspense")))</f>
        <v>GST/HST Payable</v>
      </c>
      <c r="I802" s="17">
        <f t="shared" si="50"/>
        <v>-5.24</v>
      </c>
      <c r="J802" s="12" t="str">
        <f t="shared" si="51"/>
        <v>GST/HST Payable</v>
      </c>
    </row>
    <row r="803" spans="1:10" ht="16">
      <c r="A803" s="13" t="s">
        <v>696</v>
      </c>
      <c r="B803" s="12" t="s">
        <v>78</v>
      </c>
      <c r="C803" s="12" t="s">
        <v>140</v>
      </c>
      <c r="D803" s="12" t="s">
        <v>661</v>
      </c>
      <c r="E803" s="12">
        <v>50.93</v>
      </c>
      <c r="F803" s="14" t="str">
        <f t="shared" si="48"/>
        <v>2025-02-14ExpenseWindsor Plywood51335 Project Expense - Materials50.93</v>
      </c>
      <c r="G803" s="15">
        <f t="shared" si="49"/>
        <v>45702</v>
      </c>
      <c r="H803" s="16" t="str">
        <f>IF((IFERROR((VLOOKUP(D803,'Automation (QBO)'!A:B,2,FALSE)),"0"))=0,"Suspense",(IFERROR((VLOOKUP(D803,'Automation (QBO)'!A:B,2,FALSE)),"Suspense")))</f>
        <v>Project Expense - Materials</v>
      </c>
      <c r="I803" s="17">
        <f t="shared" si="50"/>
        <v>50.93</v>
      </c>
      <c r="J803" s="12" t="str">
        <f t="shared" si="51"/>
        <v>Project Expense - Materials</v>
      </c>
    </row>
    <row r="804" spans="1:10" ht="16">
      <c r="A804" s="13" t="s">
        <v>696</v>
      </c>
      <c r="B804" s="12" t="s">
        <v>78</v>
      </c>
      <c r="C804" s="12" t="s">
        <v>140</v>
      </c>
      <c r="D804" s="12" t="s">
        <v>199</v>
      </c>
      <c r="E804" s="12">
        <v>-2.38</v>
      </c>
      <c r="F804" s="14" t="str">
        <f t="shared" si="48"/>
        <v>2025-02-14ExpenseWindsor Plywood21020 GST/HST Payable-2.38</v>
      </c>
      <c r="G804" s="15">
        <f t="shared" si="49"/>
        <v>45702</v>
      </c>
      <c r="H804" s="16" t="str">
        <f>IF((IFERROR((VLOOKUP(D804,'Automation (QBO)'!A:B,2,FALSE)),"0"))=0,"Suspense",(IFERROR((VLOOKUP(D804,'Automation (QBO)'!A:B,2,FALSE)),"Suspense")))</f>
        <v>GST/HST Payable</v>
      </c>
      <c r="I804" s="17">
        <f t="shared" si="50"/>
        <v>-2.38</v>
      </c>
      <c r="J804" s="12" t="str">
        <f t="shared" si="51"/>
        <v>GST/HST Payable</v>
      </c>
    </row>
    <row r="805" spans="1:10" ht="16">
      <c r="A805" s="13" t="s">
        <v>696</v>
      </c>
      <c r="B805" s="12" t="s">
        <v>78</v>
      </c>
      <c r="C805" s="12" t="s">
        <v>94</v>
      </c>
      <c r="D805" s="12" t="s">
        <v>661</v>
      </c>
      <c r="E805" s="12">
        <v>211.38</v>
      </c>
      <c r="F805" s="14" t="str">
        <f t="shared" si="48"/>
        <v>2025-02-14ExpenseDicks Lumber51335 Project Expense - Materials211.38</v>
      </c>
      <c r="G805" s="15">
        <f t="shared" si="49"/>
        <v>45702</v>
      </c>
      <c r="H805" s="16" t="str">
        <f>IF((IFERROR((VLOOKUP(D805,'Automation (QBO)'!A:B,2,FALSE)),"0"))=0,"Suspense",(IFERROR((VLOOKUP(D805,'Automation (QBO)'!A:B,2,FALSE)),"Suspense")))</f>
        <v>Project Expense - Materials</v>
      </c>
      <c r="I805" s="17">
        <f t="shared" si="50"/>
        <v>211.38</v>
      </c>
      <c r="J805" s="12" t="str">
        <f t="shared" si="51"/>
        <v>Project Expense - Materials</v>
      </c>
    </row>
    <row r="806" spans="1:10" ht="16">
      <c r="A806" s="13" t="s">
        <v>696</v>
      </c>
      <c r="B806" s="12" t="s">
        <v>78</v>
      </c>
      <c r="C806" s="12" t="s">
        <v>94</v>
      </c>
      <c r="D806" s="12" t="s">
        <v>199</v>
      </c>
      <c r="E806" s="12">
        <v>-9.93</v>
      </c>
      <c r="F806" s="14" t="str">
        <f t="shared" si="48"/>
        <v>2025-02-14ExpenseDicks Lumber21020 GST/HST Payable-9.93</v>
      </c>
      <c r="G806" s="15">
        <f t="shared" si="49"/>
        <v>45702</v>
      </c>
      <c r="H806" s="16" t="str">
        <f>IF((IFERROR((VLOOKUP(D806,'Automation (QBO)'!A:B,2,FALSE)),"0"))=0,"Suspense",(IFERROR((VLOOKUP(D806,'Automation (QBO)'!A:B,2,FALSE)),"Suspense")))</f>
        <v>GST/HST Payable</v>
      </c>
      <c r="I806" s="17">
        <f t="shared" si="50"/>
        <v>-9.93</v>
      </c>
      <c r="J806" s="12" t="str">
        <f t="shared" si="51"/>
        <v>GST/HST Payable</v>
      </c>
    </row>
    <row r="807" spans="1:10" ht="16">
      <c r="A807" s="13" t="s">
        <v>696</v>
      </c>
      <c r="B807" s="12" t="s">
        <v>99</v>
      </c>
      <c r="D807" s="12" t="s">
        <v>201</v>
      </c>
      <c r="E807" s="12">
        <v>-15000</v>
      </c>
      <c r="F807" s="14" t="str">
        <f t="shared" si="48"/>
        <v>2025-02-14Credit Card Payment11005 Chequing (CIBC)-15000</v>
      </c>
      <c r="G807" s="15">
        <f t="shared" si="49"/>
        <v>45702</v>
      </c>
      <c r="H807" s="16" t="str">
        <f>IF((IFERROR((VLOOKUP(D807,'Automation (QBO)'!A:B,2,FALSE)),"0"))=0,"Suspense",(IFERROR((VLOOKUP(D807,'Automation (QBO)'!A:B,2,FALSE)),"Suspense")))</f>
        <v>Chequing (CIBC)</v>
      </c>
      <c r="I807" s="17">
        <f t="shared" si="50"/>
        <v>-15000</v>
      </c>
      <c r="J807" s="12" t="str">
        <f t="shared" si="51"/>
        <v>Chequing (CIBC)</v>
      </c>
    </row>
    <row r="808" spans="1:10" ht="16">
      <c r="A808" s="13" t="s">
        <v>696</v>
      </c>
      <c r="B808" s="12" t="s">
        <v>78</v>
      </c>
      <c r="C808" s="12" t="s">
        <v>81</v>
      </c>
      <c r="D808" s="12" t="s">
        <v>506</v>
      </c>
      <c r="E808" s="12">
        <v>256.45999999999998</v>
      </c>
      <c r="F808" s="14" t="str">
        <f t="shared" si="48"/>
        <v>2025-02-14ExpenseHome Depot21010 Credit Card (CIBC Visa)256.46</v>
      </c>
      <c r="G808" s="15">
        <f t="shared" si="49"/>
        <v>45702</v>
      </c>
      <c r="H808" s="16" t="str">
        <f>IF((IFERROR((VLOOKUP(D808,'Automation (QBO)'!A:B,2,FALSE)),"0"))=0,"Suspense",(IFERROR((VLOOKUP(D808,'Automation (QBO)'!A:B,2,FALSE)),"Suspense")))</f>
        <v>Credit Card (CIBC Visa)</v>
      </c>
      <c r="I808" s="17">
        <f t="shared" si="50"/>
        <v>256.45999999999998</v>
      </c>
      <c r="J808" s="12" t="str">
        <f t="shared" si="51"/>
        <v>Credit Card (CIBC Visa)</v>
      </c>
    </row>
    <row r="809" spans="1:10" ht="16">
      <c r="A809" s="13" t="s">
        <v>696</v>
      </c>
      <c r="B809" s="12" t="s">
        <v>78</v>
      </c>
      <c r="C809" s="12" t="s">
        <v>94</v>
      </c>
      <c r="D809" s="12" t="s">
        <v>506</v>
      </c>
      <c r="E809" s="12">
        <v>221.31</v>
      </c>
      <c r="F809" s="14" t="str">
        <f t="shared" si="48"/>
        <v>2025-02-14ExpenseDicks Lumber21010 Credit Card (CIBC Visa)221.31</v>
      </c>
      <c r="G809" s="15">
        <f t="shared" si="49"/>
        <v>45702</v>
      </c>
      <c r="H809" s="16" t="str">
        <f>IF((IFERROR((VLOOKUP(D809,'Automation (QBO)'!A:B,2,FALSE)),"0"))=0,"Suspense",(IFERROR((VLOOKUP(D809,'Automation (QBO)'!A:B,2,FALSE)),"Suspense")))</f>
        <v>Credit Card (CIBC Visa)</v>
      </c>
      <c r="I809" s="17">
        <f t="shared" si="50"/>
        <v>221.31</v>
      </c>
      <c r="J809" s="12" t="str">
        <f t="shared" si="51"/>
        <v>Credit Card (CIBC Visa)</v>
      </c>
    </row>
    <row r="810" spans="1:10" ht="16">
      <c r="A810" s="13" t="s">
        <v>696</v>
      </c>
      <c r="B810" s="12" t="s">
        <v>78</v>
      </c>
      <c r="C810" s="12" t="s">
        <v>153</v>
      </c>
      <c r="D810" s="12" t="s">
        <v>506</v>
      </c>
      <c r="E810" s="12">
        <v>117.38</v>
      </c>
      <c r="F810" s="14" t="str">
        <f t="shared" si="48"/>
        <v>2025-02-14ExpenseLumenstar Led Lighting21010 Credit Card (CIBC Visa)117.38</v>
      </c>
      <c r="G810" s="15">
        <f t="shared" si="49"/>
        <v>45702</v>
      </c>
      <c r="H810" s="16" t="str">
        <f>IF((IFERROR((VLOOKUP(D810,'Automation (QBO)'!A:B,2,FALSE)),"0"))=0,"Suspense",(IFERROR((VLOOKUP(D810,'Automation (QBO)'!A:B,2,FALSE)),"Suspense")))</f>
        <v>Credit Card (CIBC Visa)</v>
      </c>
      <c r="I810" s="17">
        <f t="shared" si="50"/>
        <v>117.38</v>
      </c>
      <c r="J810" s="12" t="str">
        <f t="shared" si="51"/>
        <v>Credit Card (CIBC Visa)</v>
      </c>
    </row>
    <row r="811" spans="1:10" ht="16">
      <c r="A811" s="13" t="s">
        <v>696</v>
      </c>
      <c r="B811" s="12" t="s">
        <v>78</v>
      </c>
      <c r="C811" s="12" t="s">
        <v>140</v>
      </c>
      <c r="D811" s="12" t="s">
        <v>506</v>
      </c>
      <c r="E811" s="12">
        <v>53.31</v>
      </c>
      <c r="F811" s="14" t="str">
        <f t="shared" si="48"/>
        <v>2025-02-14ExpenseWindsor Plywood21010 Credit Card (CIBC Visa)53.31</v>
      </c>
      <c r="G811" s="15">
        <f t="shared" si="49"/>
        <v>45702</v>
      </c>
      <c r="H811" s="16" t="str">
        <f>IF((IFERROR((VLOOKUP(D811,'Automation (QBO)'!A:B,2,FALSE)),"0"))=0,"Suspense",(IFERROR((VLOOKUP(D811,'Automation (QBO)'!A:B,2,FALSE)),"Suspense")))</f>
        <v>Credit Card (CIBC Visa)</v>
      </c>
      <c r="I811" s="17">
        <f t="shared" si="50"/>
        <v>53.31</v>
      </c>
      <c r="J811" s="12" t="str">
        <f t="shared" si="51"/>
        <v>Credit Card (CIBC Visa)</v>
      </c>
    </row>
    <row r="812" spans="1:10" ht="16">
      <c r="A812" s="13" t="s">
        <v>696</v>
      </c>
      <c r="B812" s="12" t="s">
        <v>99</v>
      </c>
      <c r="D812" s="12" t="s">
        <v>506</v>
      </c>
      <c r="E812" s="12">
        <v>-15000</v>
      </c>
      <c r="F812" s="14" t="str">
        <f t="shared" si="48"/>
        <v>2025-02-14Credit Card Payment21010 Credit Card (CIBC Visa)-15000</v>
      </c>
      <c r="G812" s="15">
        <f t="shared" si="49"/>
        <v>45702</v>
      </c>
      <c r="H812" s="16" t="str">
        <f>IF((IFERROR((VLOOKUP(D812,'Automation (QBO)'!A:B,2,FALSE)),"0"))=0,"Suspense",(IFERROR((VLOOKUP(D812,'Automation (QBO)'!A:B,2,FALSE)),"Suspense")))</f>
        <v>Credit Card (CIBC Visa)</v>
      </c>
      <c r="I812" s="17">
        <f t="shared" si="50"/>
        <v>-15000</v>
      </c>
      <c r="J812" s="12" t="str">
        <f t="shared" si="51"/>
        <v>Credit Card (CIBC Visa)</v>
      </c>
    </row>
    <row r="813" spans="1:10" ht="16">
      <c r="A813" s="13" t="s">
        <v>697</v>
      </c>
      <c r="B813" s="12" t="s">
        <v>78</v>
      </c>
      <c r="C813" s="12" t="s">
        <v>134</v>
      </c>
      <c r="D813" s="12" t="s">
        <v>655</v>
      </c>
      <c r="E813" s="12">
        <v>9523.81</v>
      </c>
      <c r="F813" s="14" t="str">
        <f t="shared" si="48"/>
        <v>2025-02-16ExpenseWestern Canada Coatings Ltd.51320 Project Expense - Subcontractors9523.81</v>
      </c>
      <c r="G813" s="15">
        <f t="shared" si="49"/>
        <v>45704</v>
      </c>
      <c r="H813" s="16" t="str">
        <f>IF((IFERROR((VLOOKUP(D813,'Automation (QBO)'!A:B,2,FALSE)),"0"))=0,"Suspense",(IFERROR((VLOOKUP(D813,'Automation (QBO)'!A:B,2,FALSE)),"Suspense")))</f>
        <v>Project Expense - Subcontractors</v>
      </c>
      <c r="I813" s="17">
        <f t="shared" si="50"/>
        <v>9523.81</v>
      </c>
      <c r="J813" s="12" t="str">
        <f t="shared" si="51"/>
        <v>Project Expense - Subcontractors</v>
      </c>
    </row>
    <row r="814" spans="1:10" ht="16">
      <c r="A814" s="13" t="s">
        <v>697</v>
      </c>
      <c r="B814" s="12" t="s">
        <v>78</v>
      </c>
      <c r="C814" s="12" t="s">
        <v>134</v>
      </c>
      <c r="D814" s="12" t="s">
        <v>199</v>
      </c>
      <c r="E814" s="12">
        <v>-476.19</v>
      </c>
      <c r="F814" s="14" t="str">
        <f t="shared" si="48"/>
        <v>2025-02-16ExpenseWestern Canada Coatings Ltd.21020 GST/HST Payable-476.19</v>
      </c>
      <c r="G814" s="15">
        <f t="shared" si="49"/>
        <v>45704</v>
      </c>
      <c r="H814" s="16" t="str">
        <f>IF((IFERROR((VLOOKUP(D814,'Automation (QBO)'!A:B,2,FALSE)),"0"))=0,"Suspense",(IFERROR((VLOOKUP(D814,'Automation (QBO)'!A:B,2,FALSE)),"Suspense")))</f>
        <v>GST/HST Payable</v>
      </c>
      <c r="I814" s="17">
        <f t="shared" si="50"/>
        <v>-476.19</v>
      </c>
      <c r="J814" s="12" t="str">
        <f t="shared" si="51"/>
        <v>GST/HST Payable</v>
      </c>
    </row>
    <row r="815" spans="1:10" ht="16">
      <c r="A815" s="13" t="s">
        <v>697</v>
      </c>
      <c r="B815" s="12" t="s">
        <v>78</v>
      </c>
      <c r="C815" s="12" t="s">
        <v>134</v>
      </c>
      <c r="D815" s="12" t="s">
        <v>201</v>
      </c>
      <c r="E815" s="12">
        <v>-10000</v>
      </c>
      <c r="F815" s="14" t="str">
        <f t="shared" si="48"/>
        <v>2025-02-16ExpenseWestern Canada Coatings Ltd.11005 Chequing (CIBC)-10000</v>
      </c>
      <c r="G815" s="15">
        <f t="shared" si="49"/>
        <v>45704</v>
      </c>
      <c r="H815" s="16" t="str">
        <f>IF((IFERROR((VLOOKUP(D815,'Automation (QBO)'!A:B,2,FALSE)),"0"))=0,"Suspense",(IFERROR((VLOOKUP(D815,'Automation (QBO)'!A:B,2,FALSE)),"Suspense")))</f>
        <v>Chequing (CIBC)</v>
      </c>
      <c r="I815" s="17">
        <f t="shared" si="50"/>
        <v>-10000</v>
      </c>
      <c r="J815" s="12" t="str">
        <f t="shared" si="51"/>
        <v>Chequing (CIBC)</v>
      </c>
    </row>
    <row r="816" spans="1:10" ht="16">
      <c r="A816" s="13" t="s">
        <v>697</v>
      </c>
      <c r="B816" s="12" t="s">
        <v>78</v>
      </c>
      <c r="C816" s="12" t="s">
        <v>120</v>
      </c>
      <c r="D816" s="12" t="s">
        <v>660</v>
      </c>
      <c r="E816" s="12">
        <v>33.590000000000003</v>
      </c>
      <c r="F816" s="14" t="str">
        <f t="shared" si="48"/>
        <v>2025-02-16ExpenseGoDaddy52152 Technology &amp; Website33.59</v>
      </c>
      <c r="G816" s="15">
        <f t="shared" si="49"/>
        <v>45704</v>
      </c>
      <c r="H816" s="16" t="str">
        <f>IF((IFERROR((VLOOKUP(D816,'Automation (QBO)'!A:B,2,FALSE)),"0"))=0,"Suspense",(IFERROR((VLOOKUP(D816,'Automation (QBO)'!A:B,2,FALSE)),"Suspense")))</f>
        <v>Technology &amp; Website</v>
      </c>
      <c r="I816" s="17">
        <f t="shared" si="50"/>
        <v>33.590000000000003</v>
      </c>
      <c r="J816" s="12" t="str">
        <f t="shared" si="51"/>
        <v>Technology &amp; Website</v>
      </c>
    </row>
    <row r="817" spans="1:10" ht="16">
      <c r="A817" s="13" t="s">
        <v>697</v>
      </c>
      <c r="B817" s="12" t="s">
        <v>78</v>
      </c>
      <c r="C817" s="12" t="s">
        <v>120</v>
      </c>
      <c r="D817" s="12" t="s">
        <v>506</v>
      </c>
      <c r="E817" s="12">
        <v>33.590000000000003</v>
      </c>
      <c r="F817" s="14" t="str">
        <f t="shared" si="48"/>
        <v>2025-02-16ExpenseGoDaddy21010 Credit Card (CIBC Visa)33.59</v>
      </c>
      <c r="G817" s="15">
        <f t="shared" si="49"/>
        <v>45704</v>
      </c>
      <c r="H817" s="16" t="str">
        <f>IF((IFERROR((VLOOKUP(D817,'Automation (QBO)'!A:B,2,FALSE)),"0"))=0,"Suspense",(IFERROR((VLOOKUP(D817,'Automation (QBO)'!A:B,2,FALSE)),"Suspense")))</f>
        <v>Credit Card (CIBC Visa)</v>
      </c>
      <c r="I817" s="17">
        <f t="shared" si="50"/>
        <v>33.590000000000003</v>
      </c>
      <c r="J817" s="12" t="str">
        <f t="shared" si="51"/>
        <v>Credit Card (CIBC Visa)</v>
      </c>
    </row>
    <row r="818" spans="1:10" ht="16">
      <c r="A818" s="13" t="s">
        <v>698</v>
      </c>
      <c r="B818" s="12" t="s">
        <v>78</v>
      </c>
      <c r="C818" s="12" t="s">
        <v>122</v>
      </c>
      <c r="D818" s="12" t="s">
        <v>655</v>
      </c>
      <c r="E818" s="12">
        <v>1012.5</v>
      </c>
      <c r="F818" s="14" t="str">
        <f t="shared" si="48"/>
        <v>2025-02-17ExpenseCrestlynn Contracting51320 Project Expense - Subcontractors1012.5</v>
      </c>
      <c r="G818" s="15">
        <f t="shared" si="49"/>
        <v>45705</v>
      </c>
      <c r="H818" s="16" t="str">
        <f>IF((IFERROR((VLOOKUP(D818,'Automation (QBO)'!A:B,2,FALSE)),"0"))=0,"Suspense",(IFERROR((VLOOKUP(D818,'Automation (QBO)'!A:B,2,FALSE)),"Suspense")))</f>
        <v>Project Expense - Subcontractors</v>
      </c>
      <c r="I818" s="17">
        <f t="shared" si="50"/>
        <v>1012.5</v>
      </c>
      <c r="J818" s="12" t="str">
        <f t="shared" si="51"/>
        <v>Project Expense - Subcontractors</v>
      </c>
    </row>
    <row r="819" spans="1:10" ht="16">
      <c r="A819" s="13" t="s">
        <v>698</v>
      </c>
      <c r="B819" s="12" t="s">
        <v>78</v>
      </c>
      <c r="C819" s="12" t="s">
        <v>122</v>
      </c>
      <c r="D819" s="12" t="s">
        <v>199</v>
      </c>
      <c r="E819" s="12">
        <v>-50.63</v>
      </c>
      <c r="F819" s="14" t="str">
        <f t="shared" si="48"/>
        <v>2025-02-17ExpenseCrestlynn Contracting21020 GST/HST Payable-50.63</v>
      </c>
      <c r="G819" s="15">
        <f t="shared" si="49"/>
        <v>45705</v>
      </c>
      <c r="H819" s="16" t="str">
        <f>IF((IFERROR((VLOOKUP(D819,'Automation (QBO)'!A:B,2,FALSE)),"0"))=0,"Suspense",(IFERROR((VLOOKUP(D819,'Automation (QBO)'!A:B,2,FALSE)),"Suspense")))</f>
        <v>GST/HST Payable</v>
      </c>
      <c r="I819" s="17">
        <f t="shared" si="50"/>
        <v>-50.63</v>
      </c>
      <c r="J819" s="12" t="str">
        <f t="shared" si="51"/>
        <v>GST/HST Payable</v>
      </c>
    </row>
    <row r="820" spans="1:10" ht="16">
      <c r="A820" s="13" t="s">
        <v>698</v>
      </c>
      <c r="B820" s="12" t="s">
        <v>78</v>
      </c>
      <c r="C820" s="12" t="s">
        <v>122</v>
      </c>
      <c r="D820" s="12" t="s">
        <v>655</v>
      </c>
      <c r="E820" s="12">
        <v>975</v>
      </c>
      <c r="F820" s="14" t="str">
        <f t="shared" si="48"/>
        <v>2025-02-17ExpenseCrestlynn Contracting51320 Project Expense - Subcontractors975</v>
      </c>
      <c r="G820" s="15">
        <f t="shared" si="49"/>
        <v>45705</v>
      </c>
      <c r="H820" s="16" t="str">
        <f>IF((IFERROR((VLOOKUP(D820,'Automation (QBO)'!A:B,2,FALSE)),"0"))=0,"Suspense",(IFERROR((VLOOKUP(D820,'Automation (QBO)'!A:B,2,FALSE)),"Suspense")))</f>
        <v>Project Expense - Subcontractors</v>
      </c>
      <c r="I820" s="17">
        <f t="shared" si="50"/>
        <v>975</v>
      </c>
      <c r="J820" s="12" t="str">
        <f t="shared" si="51"/>
        <v>Project Expense - Subcontractors</v>
      </c>
    </row>
    <row r="821" spans="1:10" ht="16">
      <c r="A821" s="13" t="s">
        <v>698</v>
      </c>
      <c r="B821" s="12" t="s">
        <v>78</v>
      </c>
      <c r="C821" s="12" t="s">
        <v>122</v>
      </c>
      <c r="D821" s="12" t="s">
        <v>199</v>
      </c>
      <c r="E821" s="12">
        <v>-48.76</v>
      </c>
      <c r="F821" s="14" t="str">
        <f t="shared" si="48"/>
        <v>2025-02-17ExpenseCrestlynn Contracting21020 GST/HST Payable-48.76</v>
      </c>
      <c r="G821" s="15">
        <f t="shared" si="49"/>
        <v>45705</v>
      </c>
      <c r="H821" s="16" t="str">
        <f>IF((IFERROR((VLOOKUP(D821,'Automation (QBO)'!A:B,2,FALSE)),"0"))=0,"Suspense",(IFERROR((VLOOKUP(D821,'Automation (QBO)'!A:B,2,FALSE)),"Suspense")))</f>
        <v>GST/HST Payable</v>
      </c>
      <c r="I821" s="17">
        <f t="shared" si="50"/>
        <v>-48.76</v>
      </c>
      <c r="J821" s="12" t="str">
        <f t="shared" si="51"/>
        <v>GST/HST Payable</v>
      </c>
    </row>
    <row r="822" spans="1:10" ht="16">
      <c r="A822" s="13" t="s">
        <v>698</v>
      </c>
      <c r="B822" s="12" t="s">
        <v>78</v>
      </c>
      <c r="C822" s="12" t="s">
        <v>134</v>
      </c>
      <c r="D822" s="12" t="s">
        <v>655</v>
      </c>
      <c r="E822" s="12">
        <v>3434.95</v>
      </c>
      <c r="F822" s="14" t="str">
        <f t="shared" si="48"/>
        <v>2025-02-17ExpenseWestern Canada Coatings Ltd.51320 Project Expense - Subcontractors3434.95</v>
      </c>
      <c r="G822" s="15">
        <f t="shared" si="49"/>
        <v>45705</v>
      </c>
      <c r="H822" s="16" t="str">
        <f>IF((IFERROR((VLOOKUP(D822,'Automation (QBO)'!A:B,2,FALSE)),"0"))=0,"Suspense",(IFERROR((VLOOKUP(D822,'Automation (QBO)'!A:B,2,FALSE)),"Suspense")))</f>
        <v>Project Expense - Subcontractors</v>
      </c>
      <c r="I822" s="17">
        <f t="shared" si="50"/>
        <v>3434.95</v>
      </c>
      <c r="J822" s="12" t="str">
        <f t="shared" si="51"/>
        <v>Project Expense - Subcontractors</v>
      </c>
    </row>
    <row r="823" spans="1:10" ht="16">
      <c r="A823" s="13" t="s">
        <v>698</v>
      </c>
      <c r="B823" s="12" t="s">
        <v>78</v>
      </c>
      <c r="C823" s="12" t="s">
        <v>134</v>
      </c>
      <c r="D823" s="12" t="s">
        <v>199</v>
      </c>
      <c r="E823" s="12">
        <v>-171.75</v>
      </c>
      <c r="F823" s="14" t="str">
        <f t="shared" si="48"/>
        <v>2025-02-17ExpenseWestern Canada Coatings Ltd.21020 GST/HST Payable-171.75</v>
      </c>
      <c r="G823" s="15">
        <f t="shared" si="49"/>
        <v>45705</v>
      </c>
      <c r="H823" s="16" t="str">
        <f>IF((IFERROR((VLOOKUP(D823,'Automation (QBO)'!A:B,2,FALSE)),"0"))=0,"Suspense",(IFERROR((VLOOKUP(D823,'Automation (QBO)'!A:B,2,FALSE)),"Suspense")))</f>
        <v>GST/HST Payable</v>
      </c>
      <c r="I823" s="17">
        <f t="shared" si="50"/>
        <v>-171.75</v>
      </c>
      <c r="J823" s="12" t="str">
        <f t="shared" si="51"/>
        <v>GST/HST Payable</v>
      </c>
    </row>
    <row r="824" spans="1:10" ht="16">
      <c r="A824" s="13" t="s">
        <v>698</v>
      </c>
      <c r="B824" s="12" t="s">
        <v>78</v>
      </c>
      <c r="C824" s="12" t="s">
        <v>93</v>
      </c>
      <c r="D824" s="12" t="s">
        <v>384</v>
      </c>
      <c r="E824" s="12">
        <v>24.92</v>
      </c>
      <c r="F824" s="14" t="str">
        <f t="shared" si="48"/>
        <v>2025-02-17ExpenseFullHost52165 Subscriptions (Annual)24.92</v>
      </c>
      <c r="G824" s="15">
        <f t="shared" si="49"/>
        <v>45705</v>
      </c>
      <c r="H824" s="16" t="str">
        <f>IF((IFERROR((VLOOKUP(D824,'Automation (QBO)'!A:B,2,FALSE)),"0"))=0,"Suspense",(IFERROR((VLOOKUP(D824,'Automation (QBO)'!A:B,2,FALSE)),"Suspense")))</f>
        <v>Subscriptions (Annual)</v>
      </c>
      <c r="I824" s="17">
        <f t="shared" si="50"/>
        <v>24.92</v>
      </c>
      <c r="J824" s="12" t="str">
        <f t="shared" si="51"/>
        <v>Subscriptions (Annual)</v>
      </c>
    </row>
    <row r="825" spans="1:10" ht="16">
      <c r="A825" s="13" t="s">
        <v>698</v>
      </c>
      <c r="B825" s="12" t="s">
        <v>78</v>
      </c>
      <c r="C825" s="12" t="s">
        <v>93</v>
      </c>
      <c r="D825" s="12" t="s">
        <v>199</v>
      </c>
      <c r="E825" s="12">
        <v>0</v>
      </c>
      <c r="F825" s="14" t="str">
        <f t="shared" si="48"/>
        <v>2025-02-17ExpenseFullHost21020 GST/HST Payable0</v>
      </c>
      <c r="G825" s="15">
        <f t="shared" si="49"/>
        <v>45705</v>
      </c>
      <c r="H825" s="16" t="str">
        <f>IF((IFERROR((VLOOKUP(D825,'Automation (QBO)'!A:B,2,FALSE)),"0"))=0,"Suspense",(IFERROR((VLOOKUP(D825,'Automation (QBO)'!A:B,2,FALSE)),"Suspense")))</f>
        <v>GST/HST Payable</v>
      </c>
      <c r="I825" s="17">
        <f t="shared" si="50"/>
        <v>0</v>
      </c>
      <c r="J825" s="12" t="str">
        <f t="shared" si="51"/>
        <v>GST/HST Payable</v>
      </c>
    </row>
    <row r="826" spans="1:10" ht="16">
      <c r="A826" s="13" t="s">
        <v>698</v>
      </c>
      <c r="B826" s="12" t="s">
        <v>78</v>
      </c>
      <c r="C826" s="12" t="s">
        <v>134</v>
      </c>
      <c r="D826" s="12" t="s">
        <v>201</v>
      </c>
      <c r="E826" s="12">
        <v>-3606.7</v>
      </c>
      <c r="F826" s="14" t="str">
        <f t="shared" si="48"/>
        <v>2025-02-17ExpenseWestern Canada Coatings Ltd.11005 Chequing (CIBC)-3606.7</v>
      </c>
      <c r="G826" s="15">
        <f t="shared" si="49"/>
        <v>45705</v>
      </c>
      <c r="H826" s="16" t="str">
        <f>IF((IFERROR((VLOOKUP(D826,'Automation (QBO)'!A:B,2,FALSE)),"0"))=0,"Suspense",(IFERROR((VLOOKUP(D826,'Automation (QBO)'!A:B,2,FALSE)),"Suspense")))</f>
        <v>Chequing (CIBC)</v>
      </c>
      <c r="I826" s="17">
        <f t="shared" si="50"/>
        <v>-3606.7</v>
      </c>
      <c r="J826" s="12" t="str">
        <f t="shared" si="51"/>
        <v>Chequing (CIBC)</v>
      </c>
    </row>
    <row r="827" spans="1:10" ht="16">
      <c r="A827" s="13" t="s">
        <v>698</v>
      </c>
      <c r="B827" s="12" t="s">
        <v>78</v>
      </c>
      <c r="C827" s="12" t="s">
        <v>122</v>
      </c>
      <c r="D827" s="12" t="s">
        <v>201</v>
      </c>
      <c r="E827" s="12">
        <v>-1063.1300000000001</v>
      </c>
      <c r="F827" s="14" t="str">
        <f t="shared" si="48"/>
        <v>2025-02-17ExpenseCrestlynn Contracting11005 Chequing (CIBC)-1063.13</v>
      </c>
      <c r="G827" s="15">
        <f t="shared" si="49"/>
        <v>45705</v>
      </c>
      <c r="H827" s="16" t="str">
        <f>IF((IFERROR((VLOOKUP(D827,'Automation (QBO)'!A:B,2,FALSE)),"0"))=0,"Suspense",(IFERROR((VLOOKUP(D827,'Automation (QBO)'!A:B,2,FALSE)),"Suspense")))</f>
        <v>Chequing (CIBC)</v>
      </c>
      <c r="I827" s="17">
        <f t="shared" si="50"/>
        <v>-1063.1300000000001</v>
      </c>
      <c r="J827" s="12" t="str">
        <f t="shared" si="51"/>
        <v>Chequing (CIBC)</v>
      </c>
    </row>
    <row r="828" spans="1:10" ht="16">
      <c r="A828" s="13" t="s">
        <v>698</v>
      </c>
      <c r="B828" s="12" t="s">
        <v>78</v>
      </c>
      <c r="C828" s="12" t="s">
        <v>122</v>
      </c>
      <c r="D828" s="12" t="s">
        <v>201</v>
      </c>
      <c r="E828" s="12">
        <v>-1023.76</v>
      </c>
      <c r="F828" s="14" t="str">
        <f t="shared" si="48"/>
        <v>2025-02-17ExpenseCrestlynn Contracting11005 Chequing (CIBC)-1023.76</v>
      </c>
      <c r="G828" s="15">
        <f t="shared" si="49"/>
        <v>45705</v>
      </c>
      <c r="H828" s="16" t="str">
        <f>IF((IFERROR((VLOOKUP(D828,'Automation (QBO)'!A:B,2,FALSE)),"0"))=0,"Suspense",(IFERROR((VLOOKUP(D828,'Automation (QBO)'!A:B,2,FALSE)),"Suspense")))</f>
        <v>Chequing (CIBC)</v>
      </c>
      <c r="I828" s="17">
        <f t="shared" si="50"/>
        <v>-1023.76</v>
      </c>
      <c r="J828" s="12" t="str">
        <f t="shared" si="51"/>
        <v>Chequing (CIBC)</v>
      </c>
    </row>
    <row r="829" spans="1:10" ht="16">
      <c r="A829" s="13" t="s">
        <v>698</v>
      </c>
      <c r="B829" s="12" t="s">
        <v>78</v>
      </c>
      <c r="C829" s="12" t="s">
        <v>93</v>
      </c>
      <c r="D829" s="12" t="s">
        <v>506</v>
      </c>
      <c r="E829" s="12">
        <v>24.92</v>
      </c>
      <c r="F829" s="14" t="str">
        <f t="shared" si="48"/>
        <v>2025-02-17ExpenseFullHost21010 Credit Card (CIBC Visa)24.92</v>
      </c>
      <c r="G829" s="15">
        <f t="shared" si="49"/>
        <v>45705</v>
      </c>
      <c r="H829" s="16" t="str">
        <f>IF((IFERROR((VLOOKUP(D829,'Automation (QBO)'!A:B,2,FALSE)),"0"))=0,"Suspense",(IFERROR((VLOOKUP(D829,'Automation (QBO)'!A:B,2,FALSE)),"Suspense")))</f>
        <v>Credit Card (CIBC Visa)</v>
      </c>
      <c r="I829" s="17">
        <f t="shared" si="50"/>
        <v>24.92</v>
      </c>
      <c r="J829" s="12" t="str">
        <f t="shared" si="51"/>
        <v>Credit Card (CIBC Visa)</v>
      </c>
    </row>
    <row r="830" spans="1:10" ht="16">
      <c r="A830" s="13" t="s">
        <v>699</v>
      </c>
      <c r="B830" s="12" t="s">
        <v>78</v>
      </c>
      <c r="C830" s="12" t="s">
        <v>102</v>
      </c>
      <c r="D830" s="12" t="s">
        <v>212</v>
      </c>
      <c r="E830" s="12">
        <v>189.15</v>
      </c>
      <c r="F830" s="14" t="str">
        <f t="shared" si="48"/>
        <v>2025-02-18ExpenseInsurance Corporation of British Columbia52185 Insurance - Vehicles189.15</v>
      </c>
      <c r="G830" s="15">
        <f t="shared" si="49"/>
        <v>45706</v>
      </c>
      <c r="H830" s="16" t="str">
        <f>IF((IFERROR((VLOOKUP(D830,'Automation (QBO)'!A:B,2,FALSE)),"0"))=0,"Suspense",(IFERROR((VLOOKUP(D830,'Automation (QBO)'!A:B,2,FALSE)),"Suspense")))</f>
        <v>Insurance - Vehicles</v>
      </c>
      <c r="I830" s="17">
        <f t="shared" si="50"/>
        <v>189.15</v>
      </c>
      <c r="J830" s="12" t="str">
        <f t="shared" si="51"/>
        <v>Insurance - Vehicles</v>
      </c>
    </row>
    <row r="831" spans="1:10" ht="16">
      <c r="A831" s="13" t="s">
        <v>699</v>
      </c>
      <c r="B831" s="12" t="s">
        <v>78</v>
      </c>
      <c r="C831" s="12" t="s">
        <v>102</v>
      </c>
      <c r="D831" s="12" t="s">
        <v>199</v>
      </c>
      <c r="E831" s="12">
        <v>0</v>
      </c>
      <c r="F831" s="14" t="str">
        <f t="shared" si="48"/>
        <v>2025-02-18ExpenseInsurance Corporation of British Columbia21020 GST/HST Payable0</v>
      </c>
      <c r="G831" s="15">
        <f t="shared" si="49"/>
        <v>45706</v>
      </c>
      <c r="H831" s="16" t="str">
        <f>IF((IFERROR((VLOOKUP(D831,'Automation (QBO)'!A:B,2,FALSE)),"0"))=0,"Suspense",(IFERROR((VLOOKUP(D831,'Automation (QBO)'!A:B,2,FALSE)),"Suspense")))</f>
        <v>GST/HST Payable</v>
      </c>
      <c r="I831" s="17">
        <f t="shared" si="50"/>
        <v>0</v>
      </c>
      <c r="J831" s="12" t="str">
        <f t="shared" si="51"/>
        <v>GST/HST Payable</v>
      </c>
    </row>
    <row r="832" spans="1:10" ht="16">
      <c r="A832" s="13" t="s">
        <v>699</v>
      </c>
      <c r="B832" s="12" t="s">
        <v>78</v>
      </c>
      <c r="C832" s="12" t="s">
        <v>92</v>
      </c>
      <c r="D832" s="12" t="s">
        <v>201</v>
      </c>
      <c r="E832" s="12">
        <v>-1092.3599999999999</v>
      </c>
      <c r="F832" s="14" t="str">
        <f t="shared" si="48"/>
        <v>2025-02-18ExpenseBDC11005 Chequing (CIBC)-1092.36</v>
      </c>
      <c r="G832" s="15">
        <f t="shared" si="49"/>
        <v>45706</v>
      </c>
      <c r="H832" s="16" t="str">
        <f>IF((IFERROR((VLOOKUP(D832,'Automation (QBO)'!A:B,2,FALSE)),"0"))=0,"Suspense",(IFERROR((VLOOKUP(D832,'Automation (QBO)'!A:B,2,FALSE)),"Suspense")))</f>
        <v>Chequing (CIBC)</v>
      </c>
      <c r="I832" s="17">
        <f t="shared" si="50"/>
        <v>-1092.3599999999999</v>
      </c>
      <c r="J832" s="12" t="str">
        <f t="shared" si="51"/>
        <v>Chequing (CIBC)</v>
      </c>
    </row>
    <row r="833" spans="1:10" ht="16">
      <c r="A833" s="13" t="s">
        <v>699</v>
      </c>
      <c r="B833" s="12" t="s">
        <v>78</v>
      </c>
      <c r="C833" s="12" t="s">
        <v>92</v>
      </c>
      <c r="D833" s="12" t="s">
        <v>681</v>
      </c>
      <c r="E833" s="12">
        <v>-1092.3599999999999</v>
      </c>
      <c r="F833" s="14" t="str">
        <f t="shared" si="48"/>
        <v>2025-02-18ExpenseBDC22010 Bank Loan - BDC (002)-1092.36</v>
      </c>
      <c r="G833" s="15">
        <f t="shared" si="49"/>
        <v>45706</v>
      </c>
      <c r="H833" s="16" t="str">
        <f>IF((IFERROR((VLOOKUP(D833,'Automation (QBO)'!A:B,2,FALSE)),"0"))=0,"Suspense",(IFERROR((VLOOKUP(D833,'Automation (QBO)'!A:B,2,FALSE)),"Suspense")))</f>
        <v>Bank Loan 2 (BDC)</v>
      </c>
      <c r="I833" s="17">
        <f t="shared" si="50"/>
        <v>-1092.3599999999999</v>
      </c>
      <c r="J833" s="12" t="str">
        <f t="shared" si="51"/>
        <v>Bank Loan 2 (BDC)</v>
      </c>
    </row>
    <row r="834" spans="1:10" ht="16">
      <c r="A834" s="13" t="s">
        <v>699</v>
      </c>
      <c r="B834" s="12" t="s">
        <v>78</v>
      </c>
      <c r="C834" s="12" t="s">
        <v>92</v>
      </c>
      <c r="D834" s="12" t="s">
        <v>199</v>
      </c>
      <c r="E834" s="12">
        <v>0</v>
      </c>
      <c r="F834" s="14" t="str">
        <f t="shared" ref="F834:F897" si="52">A834&amp;B834&amp;C834&amp;D834&amp;E834</f>
        <v>2025-02-18ExpenseBDC21020 GST/HST Payable0</v>
      </c>
      <c r="G834" s="15">
        <f t="shared" ref="G834:G897" si="53">IFERROR((DATEVALUE(A834)),A834)</f>
        <v>45706</v>
      </c>
      <c r="H834" s="16" t="str">
        <f>IF((IFERROR((VLOOKUP(D834,'Automation (QBO)'!A:B,2,FALSE)),"0"))=0,"Suspense",(IFERROR((VLOOKUP(D834,'Automation (QBO)'!A:B,2,FALSE)),"Suspense")))</f>
        <v>GST/HST Payable</v>
      </c>
      <c r="I834" s="17">
        <f t="shared" ref="I834:I897" si="54">E834</f>
        <v>0</v>
      </c>
      <c r="J834" s="12" t="str">
        <f t="shared" ref="J834:J897" si="55">H834</f>
        <v>GST/HST Payable</v>
      </c>
    </row>
    <row r="835" spans="1:10" ht="16">
      <c r="A835" s="13" t="s">
        <v>699</v>
      </c>
      <c r="B835" s="12" t="s">
        <v>78</v>
      </c>
      <c r="C835" s="12" t="s">
        <v>141</v>
      </c>
      <c r="D835" s="12" t="s">
        <v>210</v>
      </c>
      <c r="E835" s="12">
        <v>10</v>
      </c>
      <c r="F835" s="14" t="str">
        <f t="shared" si="52"/>
        <v>2025-02-18ExpenseDSPC Parking Vancouver52205 Travel &amp; Parking10</v>
      </c>
      <c r="G835" s="15">
        <f t="shared" si="53"/>
        <v>45706</v>
      </c>
      <c r="H835" s="16" t="str">
        <f>IF((IFERROR((VLOOKUP(D835,'Automation (QBO)'!A:B,2,FALSE)),"0"))=0,"Suspense",(IFERROR((VLOOKUP(D835,'Automation (QBO)'!A:B,2,FALSE)),"Suspense")))</f>
        <v>Travel &amp; Parking</v>
      </c>
      <c r="I835" s="17">
        <f t="shared" si="54"/>
        <v>10</v>
      </c>
      <c r="J835" s="12" t="str">
        <f t="shared" si="55"/>
        <v>Travel &amp; Parking</v>
      </c>
    </row>
    <row r="836" spans="1:10" ht="16">
      <c r="A836" s="13" t="s">
        <v>699</v>
      </c>
      <c r="B836" s="12" t="s">
        <v>78</v>
      </c>
      <c r="C836" s="12" t="s">
        <v>141</v>
      </c>
      <c r="D836" s="12" t="s">
        <v>199</v>
      </c>
      <c r="E836" s="12">
        <v>0</v>
      </c>
      <c r="F836" s="14" t="str">
        <f t="shared" si="52"/>
        <v>2025-02-18ExpenseDSPC Parking Vancouver21020 GST/HST Payable0</v>
      </c>
      <c r="G836" s="15">
        <f t="shared" si="53"/>
        <v>45706</v>
      </c>
      <c r="H836" s="16" t="str">
        <f>IF((IFERROR((VLOOKUP(D836,'Automation (QBO)'!A:B,2,FALSE)),"0"))=0,"Suspense",(IFERROR((VLOOKUP(D836,'Automation (QBO)'!A:B,2,FALSE)),"Suspense")))</f>
        <v>GST/HST Payable</v>
      </c>
      <c r="I836" s="17">
        <f t="shared" si="54"/>
        <v>0</v>
      </c>
      <c r="J836" s="12" t="str">
        <f t="shared" si="55"/>
        <v>GST/HST Payable</v>
      </c>
    </row>
    <row r="837" spans="1:10" ht="16">
      <c r="A837" s="13" t="s">
        <v>699</v>
      </c>
      <c r="B837" s="12" t="s">
        <v>78</v>
      </c>
      <c r="C837" s="12" t="s">
        <v>102</v>
      </c>
      <c r="D837" s="12" t="s">
        <v>201</v>
      </c>
      <c r="E837" s="12">
        <v>-189.15</v>
      </c>
      <c r="F837" s="14" t="str">
        <f t="shared" si="52"/>
        <v>2025-02-18ExpenseInsurance Corporation of British Columbia11005 Chequing (CIBC)-189.15</v>
      </c>
      <c r="G837" s="15">
        <f t="shared" si="53"/>
        <v>45706</v>
      </c>
      <c r="H837" s="16" t="str">
        <f>IF((IFERROR((VLOOKUP(D837,'Automation (QBO)'!A:B,2,FALSE)),"0"))=0,"Suspense",(IFERROR((VLOOKUP(D837,'Automation (QBO)'!A:B,2,FALSE)),"Suspense")))</f>
        <v>Chequing (CIBC)</v>
      </c>
      <c r="I837" s="17">
        <f t="shared" si="54"/>
        <v>-189.15</v>
      </c>
      <c r="J837" s="12" t="str">
        <f t="shared" si="55"/>
        <v>Chequing (CIBC)</v>
      </c>
    </row>
    <row r="838" spans="1:10" ht="16">
      <c r="A838" s="13" t="s">
        <v>699</v>
      </c>
      <c r="B838" s="12" t="s">
        <v>78</v>
      </c>
      <c r="C838" s="12" t="s">
        <v>103</v>
      </c>
      <c r="D838" s="12" t="s">
        <v>661</v>
      </c>
      <c r="E838" s="12">
        <v>121.93</v>
      </c>
      <c r="F838" s="14" t="str">
        <f t="shared" si="52"/>
        <v>2025-02-18ExpenseRona51335 Project Expense - Materials121.93</v>
      </c>
      <c r="G838" s="15">
        <f t="shared" si="53"/>
        <v>45706</v>
      </c>
      <c r="H838" s="16" t="str">
        <f>IF((IFERROR((VLOOKUP(D838,'Automation (QBO)'!A:B,2,FALSE)),"0"))=0,"Suspense",(IFERROR((VLOOKUP(D838,'Automation (QBO)'!A:B,2,FALSE)),"Suspense")))</f>
        <v>Project Expense - Materials</v>
      </c>
      <c r="I838" s="17">
        <f t="shared" si="54"/>
        <v>121.93</v>
      </c>
      <c r="J838" s="12" t="str">
        <f t="shared" si="55"/>
        <v>Project Expense - Materials</v>
      </c>
    </row>
    <row r="839" spans="1:10" ht="16">
      <c r="A839" s="13" t="s">
        <v>699</v>
      </c>
      <c r="B839" s="12" t="s">
        <v>78</v>
      </c>
      <c r="C839" s="12" t="s">
        <v>103</v>
      </c>
      <c r="D839" s="12" t="s">
        <v>199</v>
      </c>
      <c r="E839" s="12">
        <v>-5.7</v>
      </c>
      <c r="F839" s="14" t="str">
        <f t="shared" si="52"/>
        <v>2025-02-18ExpenseRona21020 GST/HST Payable-5.7</v>
      </c>
      <c r="G839" s="15">
        <f t="shared" si="53"/>
        <v>45706</v>
      </c>
      <c r="H839" s="16" t="str">
        <f>IF((IFERROR((VLOOKUP(D839,'Automation (QBO)'!A:B,2,FALSE)),"0"))=0,"Suspense",(IFERROR((VLOOKUP(D839,'Automation (QBO)'!A:B,2,FALSE)),"Suspense")))</f>
        <v>GST/HST Payable</v>
      </c>
      <c r="I839" s="17">
        <f t="shared" si="54"/>
        <v>-5.7</v>
      </c>
      <c r="J839" s="12" t="str">
        <f t="shared" si="55"/>
        <v>GST/HST Payable</v>
      </c>
    </row>
    <row r="840" spans="1:10" ht="16">
      <c r="A840" s="13" t="s">
        <v>699</v>
      </c>
      <c r="B840" s="12" t="s">
        <v>78</v>
      </c>
      <c r="C840" s="12" t="s">
        <v>141</v>
      </c>
      <c r="D840" s="12" t="s">
        <v>210</v>
      </c>
      <c r="E840" s="12">
        <v>10</v>
      </c>
      <c r="F840" s="14" t="str">
        <f t="shared" si="52"/>
        <v>2025-02-18ExpenseDSPC Parking Vancouver52205 Travel &amp; Parking10</v>
      </c>
      <c r="G840" s="15">
        <f t="shared" si="53"/>
        <v>45706</v>
      </c>
      <c r="H840" s="16" t="str">
        <f>IF((IFERROR((VLOOKUP(D840,'Automation (QBO)'!A:B,2,FALSE)),"0"))=0,"Suspense",(IFERROR((VLOOKUP(D840,'Automation (QBO)'!A:B,2,FALSE)),"Suspense")))</f>
        <v>Travel &amp; Parking</v>
      </c>
      <c r="I840" s="17">
        <f t="shared" si="54"/>
        <v>10</v>
      </c>
      <c r="J840" s="12" t="str">
        <f t="shared" si="55"/>
        <v>Travel &amp; Parking</v>
      </c>
    </row>
    <row r="841" spans="1:10" ht="16">
      <c r="A841" s="13" t="s">
        <v>699</v>
      </c>
      <c r="B841" s="12" t="s">
        <v>78</v>
      </c>
      <c r="C841" s="12" t="s">
        <v>141</v>
      </c>
      <c r="D841" s="12" t="s">
        <v>199</v>
      </c>
      <c r="E841" s="12">
        <v>0</v>
      </c>
      <c r="F841" s="14" t="str">
        <f t="shared" si="52"/>
        <v>2025-02-18ExpenseDSPC Parking Vancouver21020 GST/HST Payable0</v>
      </c>
      <c r="G841" s="15">
        <f t="shared" si="53"/>
        <v>45706</v>
      </c>
      <c r="H841" s="16" t="str">
        <f>IF((IFERROR((VLOOKUP(D841,'Automation (QBO)'!A:B,2,FALSE)),"0"))=0,"Suspense",(IFERROR((VLOOKUP(D841,'Automation (QBO)'!A:B,2,FALSE)),"Suspense")))</f>
        <v>GST/HST Payable</v>
      </c>
      <c r="I841" s="17">
        <f t="shared" si="54"/>
        <v>0</v>
      </c>
      <c r="J841" s="12" t="str">
        <f t="shared" si="55"/>
        <v>GST/HST Payable</v>
      </c>
    </row>
    <row r="842" spans="1:10" ht="16">
      <c r="A842" s="13" t="s">
        <v>699</v>
      </c>
      <c r="B842" s="12" t="s">
        <v>78</v>
      </c>
      <c r="C842" s="12" t="s">
        <v>141</v>
      </c>
      <c r="D842" s="12" t="s">
        <v>506</v>
      </c>
      <c r="E842" s="12">
        <v>10</v>
      </c>
      <c r="F842" s="14" t="str">
        <f t="shared" si="52"/>
        <v>2025-02-18ExpenseDSPC Parking Vancouver21010 Credit Card (CIBC Visa)10</v>
      </c>
      <c r="G842" s="15">
        <f t="shared" si="53"/>
        <v>45706</v>
      </c>
      <c r="H842" s="16" t="str">
        <f>IF((IFERROR((VLOOKUP(D842,'Automation (QBO)'!A:B,2,FALSE)),"0"))=0,"Suspense",(IFERROR((VLOOKUP(D842,'Automation (QBO)'!A:B,2,FALSE)),"Suspense")))</f>
        <v>Credit Card (CIBC Visa)</v>
      </c>
      <c r="I842" s="17">
        <f t="shared" si="54"/>
        <v>10</v>
      </c>
      <c r="J842" s="12" t="str">
        <f t="shared" si="55"/>
        <v>Credit Card (CIBC Visa)</v>
      </c>
    </row>
    <row r="843" spans="1:10" ht="16">
      <c r="A843" s="13" t="s">
        <v>699</v>
      </c>
      <c r="B843" s="12" t="s">
        <v>78</v>
      </c>
      <c r="C843" s="12" t="s">
        <v>141</v>
      </c>
      <c r="D843" s="12" t="s">
        <v>506</v>
      </c>
      <c r="E843" s="12">
        <v>10</v>
      </c>
      <c r="F843" s="14" t="str">
        <f t="shared" si="52"/>
        <v>2025-02-18ExpenseDSPC Parking Vancouver21010 Credit Card (CIBC Visa)10</v>
      </c>
      <c r="G843" s="15">
        <f t="shared" si="53"/>
        <v>45706</v>
      </c>
      <c r="H843" s="16" t="str">
        <f>IF((IFERROR((VLOOKUP(D843,'Automation (QBO)'!A:B,2,FALSE)),"0"))=0,"Suspense",(IFERROR((VLOOKUP(D843,'Automation (QBO)'!A:B,2,FALSE)),"Suspense")))</f>
        <v>Credit Card (CIBC Visa)</v>
      </c>
      <c r="I843" s="17">
        <f t="shared" si="54"/>
        <v>10</v>
      </c>
      <c r="J843" s="12" t="str">
        <f t="shared" si="55"/>
        <v>Credit Card (CIBC Visa)</v>
      </c>
    </row>
    <row r="844" spans="1:10" ht="16">
      <c r="A844" s="13" t="s">
        <v>699</v>
      </c>
      <c r="B844" s="12" t="s">
        <v>78</v>
      </c>
      <c r="C844" s="12" t="s">
        <v>103</v>
      </c>
      <c r="D844" s="12" t="s">
        <v>506</v>
      </c>
      <c r="E844" s="12">
        <v>127.63</v>
      </c>
      <c r="F844" s="14" t="str">
        <f t="shared" si="52"/>
        <v>2025-02-18ExpenseRona21010 Credit Card (CIBC Visa)127.63</v>
      </c>
      <c r="G844" s="15">
        <f t="shared" si="53"/>
        <v>45706</v>
      </c>
      <c r="H844" s="16" t="str">
        <f>IF((IFERROR((VLOOKUP(D844,'Automation (QBO)'!A:B,2,FALSE)),"0"))=0,"Suspense",(IFERROR((VLOOKUP(D844,'Automation (QBO)'!A:B,2,FALSE)),"Suspense")))</f>
        <v>Credit Card (CIBC Visa)</v>
      </c>
      <c r="I844" s="17">
        <f t="shared" si="54"/>
        <v>127.63</v>
      </c>
      <c r="J844" s="12" t="str">
        <f t="shared" si="55"/>
        <v>Credit Card (CIBC Visa)</v>
      </c>
    </row>
    <row r="845" spans="1:10" ht="16">
      <c r="A845" s="13" t="s">
        <v>700</v>
      </c>
      <c r="B845" s="12" t="s">
        <v>78</v>
      </c>
      <c r="C845" s="12" t="s">
        <v>323</v>
      </c>
      <c r="D845" s="12" t="s">
        <v>655</v>
      </c>
      <c r="E845" s="12">
        <v>1742.5</v>
      </c>
      <c r="F845" s="14" t="str">
        <f t="shared" si="52"/>
        <v>2025-02-19ExpenseDion Custom Metal Fabrication &amp; Design Ltd.51320 Project Expense - Subcontractors1742.5</v>
      </c>
      <c r="G845" s="15">
        <f t="shared" si="53"/>
        <v>45707</v>
      </c>
      <c r="H845" s="16" t="str">
        <f>IF((IFERROR((VLOOKUP(D845,'Automation (QBO)'!A:B,2,FALSE)),"0"))=0,"Suspense",(IFERROR((VLOOKUP(D845,'Automation (QBO)'!A:B,2,FALSE)),"Suspense")))</f>
        <v>Project Expense - Subcontractors</v>
      </c>
      <c r="I845" s="17">
        <f t="shared" si="54"/>
        <v>1742.5</v>
      </c>
      <c r="J845" s="12" t="str">
        <f t="shared" si="55"/>
        <v>Project Expense - Subcontractors</v>
      </c>
    </row>
    <row r="846" spans="1:10" ht="16">
      <c r="A846" s="13" t="s">
        <v>700</v>
      </c>
      <c r="B846" s="12" t="s">
        <v>78</v>
      </c>
      <c r="C846" s="12" t="s">
        <v>323</v>
      </c>
      <c r="D846" s="12" t="s">
        <v>199</v>
      </c>
      <c r="E846" s="12">
        <v>-87.13</v>
      </c>
      <c r="F846" s="14" t="str">
        <f t="shared" si="52"/>
        <v>2025-02-19ExpenseDion Custom Metal Fabrication &amp; Design Ltd.21020 GST/HST Payable-87.13</v>
      </c>
      <c r="G846" s="15">
        <f t="shared" si="53"/>
        <v>45707</v>
      </c>
      <c r="H846" s="16" t="str">
        <f>IF((IFERROR((VLOOKUP(D846,'Automation (QBO)'!A:B,2,FALSE)),"0"))=0,"Suspense",(IFERROR((VLOOKUP(D846,'Automation (QBO)'!A:B,2,FALSE)),"Suspense")))</f>
        <v>GST/HST Payable</v>
      </c>
      <c r="I846" s="17">
        <f t="shared" si="54"/>
        <v>-87.13</v>
      </c>
      <c r="J846" s="12" t="str">
        <f t="shared" si="55"/>
        <v>GST/HST Payable</v>
      </c>
    </row>
    <row r="847" spans="1:10" ht="16">
      <c r="A847" s="13" t="s">
        <v>700</v>
      </c>
      <c r="B847" s="12" t="s">
        <v>78</v>
      </c>
      <c r="C847" s="12" t="s">
        <v>303</v>
      </c>
      <c r="D847" s="12" t="s">
        <v>661</v>
      </c>
      <c r="E847" s="12">
        <v>24.82</v>
      </c>
      <c r="F847" s="14" t="str">
        <f t="shared" si="52"/>
        <v>2025-02-19Expense848 Emco North Vancouver51335 Project Expense - Materials24.82</v>
      </c>
      <c r="G847" s="15">
        <f t="shared" si="53"/>
        <v>45707</v>
      </c>
      <c r="H847" s="16" t="str">
        <f>IF((IFERROR((VLOOKUP(D847,'Automation (QBO)'!A:B,2,FALSE)),"0"))=0,"Suspense",(IFERROR((VLOOKUP(D847,'Automation (QBO)'!A:B,2,FALSE)),"Suspense")))</f>
        <v>Project Expense - Materials</v>
      </c>
      <c r="I847" s="17">
        <f t="shared" si="54"/>
        <v>24.82</v>
      </c>
      <c r="J847" s="12" t="str">
        <f t="shared" si="55"/>
        <v>Project Expense - Materials</v>
      </c>
    </row>
    <row r="848" spans="1:10" ht="16">
      <c r="A848" s="13" t="s">
        <v>700</v>
      </c>
      <c r="B848" s="12" t="s">
        <v>78</v>
      </c>
      <c r="C848" s="12" t="s">
        <v>303</v>
      </c>
      <c r="D848" s="12" t="s">
        <v>199</v>
      </c>
      <c r="E848" s="12">
        <v>-1.1599999999999999</v>
      </c>
      <c r="F848" s="14" t="str">
        <f t="shared" si="52"/>
        <v>2025-02-19Expense848 Emco North Vancouver21020 GST/HST Payable-1.16</v>
      </c>
      <c r="G848" s="15">
        <f t="shared" si="53"/>
        <v>45707</v>
      </c>
      <c r="H848" s="16" t="str">
        <f>IF((IFERROR((VLOOKUP(D848,'Automation (QBO)'!A:B,2,FALSE)),"0"))=0,"Suspense",(IFERROR((VLOOKUP(D848,'Automation (QBO)'!A:B,2,FALSE)),"Suspense")))</f>
        <v>GST/HST Payable</v>
      </c>
      <c r="I848" s="17">
        <f t="shared" si="54"/>
        <v>-1.1599999999999999</v>
      </c>
      <c r="J848" s="12" t="str">
        <f t="shared" si="55"/>
        <v>GST/HST Payable</v>
      </c>
    </row>
    <row r="849" spans="1:10" ht="16">
      <c r="A849" s="13" t="s">
        <v>700</v>
      </c>
      <c r="B849" s="12" t="s">
        <v>78</v>
      </c>
      <c r="C849" s="12" t="s">
        <v>94</v>
      </c>
      <c r="D849" s="12" t="s">
        <v>661</v>
      </c>
      <c r="E849" s="12">
        <v>162.99</v>
      </c>
      <c r="F849" s="14" t="str">
        <f t="shared" si="52"/>
        <v>2025-02-19ExpenseDicks Lumber51335 Project Expense - Materials162.99</v>
      </c>
      <c r="G849" s="15">
        <f t="shared" si="53"/>
        <v>45707</v>
      </c>
      <c r="H849" s="16" t="str">
        <f>IF((IFERROR((VLOOKUP(D849,'Automation (QBO)'!A:B,2,FALSE)),"0"))=0,"Suspense",(IFERROR((VLOOKUP(D849,'Automation (QBO)'!A:B,2,FALSE)),"Suspense")))</f>
        <v>Project Expense - Materials</v>
      </c>
      <c r="I849" s="17">
        <f t="shared" si="54"/>
        <v>162.99</v>
      </c>
      <c r="J849" s="12" t="str">
        <f t="shared" si="55"/>
        <v>Project Expense - Materials</v>
      </c>
    </row>
    <row r="850" spans="1:10" ht="16">
      <c r="A850" s="13" t="s">
        <v>700</v>
      </c>
      <c r="B850" s="12" t="s">
        <v>78</v>
      </c>
      <c r="C850" s="12" t="s">
        <v>94</v>
      </c>
      <c r="D850" s="12" t="s">
        <v>199</v>
      </c>
      <c r="E850" s="12">
        <v>-7.64</v>
      </c>
      <c r="F850" s="14" t="str">
        <f t="shared" si="52"/>
        <v>2025-02-19ExpenseDicks Lumber21020 GST/HST Payable-7.64</v>
      </c>
      <c r="G850" s="15">
        <f t="shared" si="53"/>
        <v>45707</v>
      </c>
      <c r="H850" s="16" t="str">
        <f>IF((IFERROR((VLOOKUP(D850,'Automation (QBO)'!A:B,2,FALSE)),"0"))=0,"Suspense",(IFERROR((VLOOKUP(D850,'Automation (QBO)'!A:B,2,FALSE)),"Suspense")))</f>
        <v>GST/HST Payable</v>
      </c>
      <c r="I850" s="17">
        <f t="shared" si="54"/>
        <v>-7.64</v>
      </c>
      <c r="J850" s="12" t="str">
        <f t="shared" si="55"/>
        <v>GST/HST Payable</v>
      </c>
    </row>
    <row r="851" spans="1:10" ht="16">
      <c r="A851" s="13" t="s">
        <v>700</v>
      </c>
      <c r="B851" s="12" t="s">
        <v>78</v>
      </c>
      <c r="C851" s="12" t="s">
        <v>141</v>
      </c>
      <c r="D851" s="12" t="s">
        <v>210</v>
      </c>
      <c r="E851" s="12">
        <v>10</v>
      </c>
      <c r="F851" s="14" t="str">
        <f t="shared" si="52"/>
        <v>2025-02-19ExpenseDSPC Parking Vancouver52205 Travel &amp; Parking10</v>
      </c>
      <c r="G851" s="15">
        <f t="shared" si="53"/>
        <v>45707</v>
      </c>
      <c r="H851" s="16" t="str">
        <f>IF((IFERROR((VLOOKUP(D851,'Automation (QBO)'!A:B,2,FALSE)),"0"))=0,"Suspense",(IFERROR((VLOOKUP(D851,'Automation (QBO)'!A:B,2,FALSE)),"Suspense")))</f>
        <v>Travel &amp; Parking</v>
      </c>
      <c r="I851" s="17">
        <f t="shared" si="54"/>
        <v>10</v>
      </c>
      <c r="J851" s="12" t="str">
        <f t="shared" si="55"/>
        <v>Travel &amp; Parking</v>
      </c>
    </row>
    <row r="852" spans="1:10" ht="16">
      <c r="A852" s="13" t="s">
        <v>700</v>
      </c>
      <c r="B852" s="12" t="s">
        <v>78</v>
      </c>
      <c r="C852" s="12" t="s">
        <v>141</v>
      </c>
      <c r="D852" s="12" t="s">
        <v>199</v>
      </c>
      <c r="E852" s="12">
        <v>0</v>
      </c>
      <c r="F852" s="14" t="str">
        <f t="shared" si="52"/>
        <v>2025-02-19ExpenseDSPC Parking Vancouver21020 GST/HST Payable0</v>
      </c>
      <c r="G852" s="15">
        <f t="shared" si="53"/>
        <v>45707</v>
      </c>
      <c r="H852" s="16" t="str">
        <f>IF((IFERROR((VLOOKUP(D852,'Automation (QBO)'!A:B,2,FALSE)),"0"))=0,"Suspense",(IFERROR((VLOOKUP(D852,'Automation (QBO)'!A:B,2,FALSE)),"Suspense")))</f>
        <v>GST/HST Payable</v>
      </c>
      <c r="I852" s="17">
        <f t="shared" si="54"/>
        <v>0</v>
      </c>
      <c r="J852" s="12" t="str">
        <f t="shared" si="55"/>
        <v>GST/HST Payable</v>
      </c>
    </row>
    <row r="853" spans="1:10" ht="16">
      <c r="A853" s="13" t="s">
        <v>700</v>
      </c>
      <c r="B853" s="12" t="s">
        <v>78</v>
      </c>
      <c r="C853" s="12" t="s">
        <v>103</v>
      </c>
      <c r="D853" s="12" t="s">
        <v>661</v>
      </c>
      <c r="E853" s="12">
        <v>122.73</v>
      </c>
      <c r="F853" s="14" t="str">
        <f t="shared" si="52"/>
        <v>2025-02-19ExpenseRona51335 Project Expense - Materials122.73</v>
      </c>
      <c r="G853" s="15">
        <f t="shared" si="53"/>
        <v>45707</v>
      </c>
      <c r="H853" s="16" t="str">
        <f>IF((IFERROR((VLOOKUP(D853,'Automation (QBO)'!A:B,2,FALSE)),"0"))=0,"Suspense",(IFERROR((VLOOKUP(D853,'Automation (QBO)'!A:B,2,FALSE)),"Suspense")))</f>
        <v>Project Expense - Materials</v>
      </c>
      <c r="I853" s="17">
        <f t="shared" si="54"/>
        <v>122.73</v>
      </c>
      <c r="J853" s="12" t="str">
        <f t="shared" si="55"/>
        <v>Project Expense - Materials</v>
      </c>
    </row>
    <row r="854" spans="1:10" ht="16">
      <c r="A854" s="13" t="s">
        <v>700</v>
      </c>
      <c r="B854" s="12" t="s">
        <v>78</v>
      </c>
      <c r="C854" s="12" t="s">
        <v>103</v>
      </c>
      <c r="D854" s="12" t="s">
        <v>199</v>
      </c>
      <c r="E854" s="12">
        <v>-5.74</v>
      </c>
      <c r="F854" s="14" t="str">
        <f t="shared" si="52"/>
        <v>2025-02-19ExpenseRona21020 GST/HST Payable-5.74</v>
      </c>
      <c r="G854" s="15">
        <f t="shared" si="53"/>
        <v>45707</v>
      </c>
      <c r="H854" s="16" t="str">
        <f>IF((IFERROR((VLOOKUP(D854,'Automation (QBO)'!A:B,2,FALSE)),"0"))=0,"Suspense",(IFERROR((VLOOKUP(D854,'Automation (QBO)'!A:B,2,FALSE)),"Suspense")))</f>
        <v>GST/HST Payable</v>
      </c>
      <c r="I854" s="17">
        <f t="shared" si="54"/>
        <v>-5.74</v>
      </c>
      <c r="J854" s="12" t="str">
        <f t="shared" si="55"/>
        <v>GST/HST Payable</v>
      </c>
    </row>
    <row r="855" spans="1:10" ht="16">
      <c r="A855" s="13" t="s">
        <v>700</v>
      </c>
      <c r="B855" s="12" t="s">
        <v>78</v>
      </c>
      <c r="C855" s="12" t="s">
        <v>103</v>
      </c>
      <c r="D855" s="12" t="s">
        <v>661</v>
      </c>
      <c r="E855" s="12">
        <v>245.47</v>
      </c>
      <c r="F855" s="14" t="str">
        <f t="shared" si="52"/>
        <v>2025-02-19ExpenseRona51335 Project Expense - Materials245.47</v>
      </c>
      <c r="G855" s="15">
        <f t="shared" si="53"/>
        <v>45707</v>
      </c>
      <c r="H855" s="16" t="str">
        <f>IF((IFERROR((VLOOKUP(D855,'Automation (QBO)'!A:B,2,FALSE)),"0"))=0,"Suspense",(IFERROR((VLOOKUP(D855,'Automation (QBO)'!A:B,2,FALSE)),"Suspense")))</f>
        <v>Project Expense - Materials</v>
      </c>
      <c r="I855" s="17">
        <f t="shared" si="54"/>
        <v>245.47</v>
      </c>
      <c r="J855" s="12" t="str">
        <f t="shared" si="55"/>
        <v>Project Expense - Materials</v>
      </c>
    </row>
    <row r="856" spans="1:10" ht="16">
      <c r="A856" s="13" t="s">
        <v>700</v>
      </c>
      <c r="B856" s="12" t="s">
        <v>78</v>
      </c>
      <c r="C856" s="12" t="s">
        <v>103</v>
      </c>
      <c r="D856" s="12" t="s">
        <v>199</v>
      </c>
      <c r="E856" s="12">
        <v>-11.47</v>
      </c>
      <c r="F856" s="14" t="str">
        <f t="shared" si="52"/>
        <v>2025-02-19ExpenseRona21020 GST/HST Payable-11.47</v>
      </c>
      <c r="G856" s="15">
        <f t="shared" si="53"/>
        <v>45707</v>
      </c>
      <c r="H856" s="16" t="str">
        <f>IF((IFERROR((VLOOKUP(D856,'Automation (QBO)'!A:B,2,FALSE)),"0"))=0,"Suspense",(IFERROR((VLOOKUP(D856,'Automation (QBO)'!A:B,2,FALSE)),"Suspense")))</f>
        <v>GST/HST Payable</v>
      </c>
      <c r="I856" s="17">
        <f t="shared" si="54"/>
        <v>-11.47</v>
      </c>
      <c r="J856" s="12" t="str">
        <f t="shared" si="55"/>
        <v>GST/HST Payable</v>
      </c>
    </row>
    <row r="857" spans="1:10" ht="16">
      <c r="A857" s="13" t="s">
        <v>700</v>
      </c>
      <c r="B857" s="12" t="s">
        <v>78</v>
      </c>
      <c r="D857" s="12" t="s">
        <v>201</v>
      </c>
      <c r="E857" s="12">
        <v>-5000</v>
      </c>
      <c r="F857" s="14" t="str">
        <f t="shared" si="52"/>
        <v>2025-02-19Expense11005 Chequing (CIBC)-5000</v>
      </c>
      <c r="G857" s="15">
        <f t="shared" si="53"/>
        <v>45707</v>
      </c>
      <c r="H857" s="16" t="str">
        <f>IF((IFERROR((VLOOKUP(D857,'Automation (QBO)'!A:B,2,FALSE)),"0"))=0,"Suspense",(IFERROR((VLOOKUP(D857,'Automation (QBO)'!A:B,2,FALSE)),"Suspense")))</f>
        <v>Chequing (CIBC)</v>
      </c>
      <c r="I857" s="17">
        <f t="shared" si="54"/>
        <v>-5000</v>
      </c>
      <c r="J857" s="12" t="str">
        <f t="shared" si="55"/>
        <v>Chequing (CIBC)</v>
      </c>
    </row>
    <row r="858" spans="1:10" ht="16">
      <c r="A858" s="13" t="s">
        <v>700</v>
      </c>
      <c r="B858" s="12" t="s">
        <v>78</v>
      </c>
      <c r="D858" s="12" t="s">
        <v>657</v>
      </c>
      <c r="E858" s="12">
        <v>5000</v>
      </c>
      <c r="F858" s="14" t="str">
        <f t="shared" si="52"/>
        <v>2025-02-19Expense13007 Due to/from Saltire Rentals5000</v>
      </c>
      <c r="G858" s="15">
        <f t="shared" si="53"/>
        <v>45707</v>
      </c>
      <c r="H858" s="16" t="str">
        <f>IF((IFERROR((VLOOKUP(D858,'Automation (QBO)'!A:B,2,FALSE)),"0"))=0,"Suspense",(IFERROR((VLOOKUP(D858,'Automation (QBO)'!A:B,2,FALSE)),"Suspense")))</f>
        <v>Due to/from Saltire Rentals</v>
      </c>
      <c r="I858" s="17">
        <f t="shared" si="54"/>
        <v>5000</v>
      </c>
      <c r="J858" s="12" t="str">
        <f t="shared" si="55"/>
        <v>Due to/from Saltire Rentals</v>
      </c>
    </row>
    <row r="859" spans="1:10" ht="16">
      <c r="A859" s="13" t="s">
        <v>700</v>
      </c>
      <c r="B859" s="12" t="s">
        <v>78</v>
      </c>
      <c r="D859" s="12" t="s">
        <v>199</v>
      </c>
      <c r="E859" s="12">
        <v>0</v>
      </c>
      <c r="F859" s="14" t="str">
        <f t="shared" si="52"/>
        <v>2025-02-19Expense21020 GST/HST Payable0</v>
      </c>
      <c r="G859" s="15">
        <f t="shared" si="53"/>
        <v>45707</v>
      </c>
      <c r="H859" s="16" t="str">
        <f>IF((IFERROR((VLOOKUP(D859,'Automation (QBO)'!A:B,2,FALSE)),"0"))=0,"Suspense",(IFERROR((VLOOKUP(D859,'Automation (QBO)'!A:B,2,FALSE)),"Suspense")))</f>
        <v>GST/HST Payable</v>
      </c>
      <c r="I859" s="17">
        <f t="shared" si="54"/>
        <v>0</v>
      </c>
      <c r="J859" s="12" t="str">
        <f t="shared" si="55"/>
        <v>GST/HST Payable</v>
      </c>
    </row>
    <row r="860" spans="1:10" ht="16">
      <c r="A860" s="13" t="s">
        <v>700</v>
      </c>
      <c r="B860" s="12" t="s">
        <v>78</v>
      </c>
      <c r="C860" s="12" t="s">
        <v>94</v>
      </c>
      <c r="D860" s="12" t="s">
        <v>506</v>
      </c>
      <c r="E860" s="12">
        <v>170.63</v>
      </c>
      <c r="F860" s="14" t="str">
        <f t="shared" si="52"/>
        <v>2025-02-19ExpenseDicks Lumber21010 Credit Card (CIBC Visa)170.63</v>
      </c>
      <c r="G860" s="15">
        <f t="shared" si="53"/>
        <v>45707</v>
      </c>
      <c r="H860" s="16" t="str">
        <f>IF((IFERROR((VLOOKUP(D860,'Automation (QBO)'!A:B,2,FALSE)),"0"))=0,"Suspense",(IFERROR((VLOOKUP(D860,'Automation (QBO)'!A:B,2,FALSE)),"Suspense")))</f>
        <v>Credit Card (CIBC Visa)</v>
      </c>
      <c r="I860" s="17">
        <f t="shared" si="54"/>
        <v>170.63</v>
      </c>
      <c r="J860" s="12" t="str">
        <f t="shared" si="55"/>
        <v>Credit Card (CIBC Visa)</v>
      </c>
    </row>
    <row r="861" spans="1:10" ht="16">
      <c r="A861" s="13" t="s">
        <v>700</v>
      </c>
      <c r="B861" s="12" t="s">
        <v>78</v>
      </c>
      <c r="C861" s="12" t="s">
        <v>323</v>
      </c>
      <c r="D861" s="12" t="s">
        <v>506</v>
      </c>
      <c r="E861" s="12">
        <v>1829.63</v>
      </c>
      <c r="F861" s="14" t="str">
        <f t="shared" si="52"/>
        <v>2025-02-19ExpenseDion Custom Metal Fabrication &amp; Design Ltd.21010 Credit Card (CIBC Visa)1829.63</v>
      </c>
      <c r="G861" s="15">
        <f t="shared" si="53"/>
        <v>45707</v>
      </c>
      <c r="H861" s="16" t="str">
        <f>IF((IFERROR((VLOOKUP(D861,'Automation (QBO)'!A:B,2,FALSE)),"0"))=0,"Suspense",(IFERROR((VLOOKUP(D861,'Automation (QBO)'!A:B,2,FALSE)),"Suspense")))</f>
        <v>Credit Card (CIBC Visa)</v>
      </c>
      <c r="I861" s="17">
        <f t="shared" si="54"/>
        <v>1829.63</v>
      </c>
      <c r="J861" s="12" t="str">
        <f t="shared" si="55"/>
        <v>Credit Card (CIBC Visa)</v>
      </c>
    </row>
    <row r="862" spans="1:10" ht="16">
      <c r="A862" s="13" t="s">
        <v>700</v>
      </c>
      <c r="B862" s="12" t="s">
        <v>78</v>
      </c>
      <c r="C862" s="12" t="s">
        <v>103</v>
      </c>
      <c r="D862" s="12" t="s">
        <v>506</v>
      </c>
      <c r="E862" s="12">
        <v>256.94</v>
      </c>
      <c r="F862" s="14" t="str">
        <f t="shared" si="52"/>
        <v>2025-02-19ExpenseRona21010 Credit Card (CIBC Visa)256.94</v>
      </c>
      <c r="G862" s="15">
        <f t="shared" si="53"/>
        <v>45707</v>
      </c>
      <c r="H862" s="16" t="str">
        <f>IF((IFERROR((VLOOKUP(D862,'Automation (QBO)'!A:B,2,FALSE)),"0"))=0,"Suspense",(IFERROR((VLOOKUP(D862,'Automation (QBO)'!A:B,2,FALSE)),"Suspense")))</f>
        <v>Credit Card (CIBC Visa)</v>
      </c>
      <c r="I862" s="17">
        <f t="shared" si="54"/>
        <v>256.94</v>
      </c>
      <c r="J862" s="12" t="str">
        <f t="shared" si="55"/>
        <v>Credit Card (CIBC Visa)</v>
      </c>
    </row>
    <row r="863" spans="1:10" ht="16">
      <c r="A863" s="13" t="s">
        <v>700</v>
      </c>
      <c r="B863" s="12" t="s">
        <v>78</v>
      </c>
      <c r="C863" s="12" t="s">
        <v>103</v>
      </c>
      <c r="D863" s="12" t="s">
        <v>506</v>
      </c>
      <c r="E863" s="12">
        <v>128.47</v>
      </c>
      <c r="F863" s="14" t="str">
        <f t="shared" si="52"/>
        <v>2025-02-19ExpenseRona21010 Credit Card (CIBC Visa)128.47</v>
      </c>
      <c r="G863" s="15">
        <f t="shared" si="53"/>
        <v>45707</v>
      </c>
      <c r="H863" s="16" t="str">
        <f>IF((IFERROR((VLOOKUP(D863,'Automation (QBO)'!A:B,2,FALSE)),"0"))=0,"Suspense",(IFERROR((VLOOKUP(D863,'Automation (QBO)'!A:B,2,FALSE)),"Suspense")))</f>
        <v>Credit Card (CIBC Visa)</v>
      </c>
      <c r="I863" s="17">
        <f t="shared" si="54"/>
        <v>128.47</v>
      </c>
      <c r="J863" s="12" t="str">
        <f t="shared" si="55"/>
        <v>Credit Card (CIBC Visa)</v>
      </c>
    </row>
    <row r="864" spans="1:10" ht="16">
      <c r="A864" s="13" t="s">
        <v>700</v>
      </c>
      <c r="B864" s="12" t="s">
        <v>78</v>
      </c>
      <c r="C864" s="12" t="s">
        <v>303</v>
      </c>
      <c r="D864" s="12" t="s">
        <v>506</v>
      </c>
      <c r="E864" s="12">
        <v>25.98</v>
      </c>
      <c r="F864" s="14" t="str">
        <f t="shared" si="52"/>
        <v>2025-02-19Expense848 Emco North Vancouver21010 Credit Card (CIBC Visa)25.98</v>
      </c>
      <c r="G864" s="15">
        <f t="shared" si="53"/>
        <v>45707</v>
      </c>
      <c r="H864" s="16" t="str">
        <f>IF((IFERROR((VLOOKUP(D864,'Automation (QBO)'!A:B,2,FALSE)),"0"))=0,"Suspense",(IFERROR((VLOOKUP(D864,'Automation (QBO)'!A:B,2,FALSE)),"Suspense")))</f>
        <v>Credit Card (CIBC Visa)</v>
      </c>
      <c r="I864" s="17">
        <f t="shared" si="54"/>
        <v>25.98</v>
      </c>
      <c r="J864" s="12" t="str">
        <f t="shared" si="55"/>
        <v>Credit Card (CIBC Visa)</v>
      </c>
    </row>
    <row r="865" spans="1:10" ht="16">
      <c r="A865" s="13" t="s">
        <v>700</v>
      </c>
      <c r="B865" s="12" t="s">
        <v>78</v>
      </c>
      <c r="C865" s="12" t="s">
        <v>141</v>
      </c>
      <c r="D865" s="12" t="s">
        <v>506</v>
      </c>
      <c r="E865" s="12">
        <v>10</v>
      </c>
      <c r="F865" s="14" t="str">
        <f t="shared" si="52"/>
        <v>2025-02-19ExpenseDSPC Parking Vancouver21010 Credit Card (CIBC Visa)10</v>
      </c>
      <c r="G865" s="15">
        <f t="shared" si="53"/>
        <v>45707</v>
      </c>
      <c r="H865" s="16" t="str">
        <f>IF((IFERROR((VLOOKUP(D865,'Automation (QBO)'!A:B,2,FALSE)),"0"))=0,"Suspense",(IFERROR((VLOOKUP(D865,'Automation (QBO)'!A:B,2,FALSE)),"Suspense")))</f>
        <v>Credit Card (CIBC Visa)</v>
      </c>
      <c r="I865" s="17">
        <f t="shared" si="54"/>
        <v>10</v>
      </c>
      <c r="J865" s="12" t="str">
        <f t="shared" si="55"/>
        <v>Credit Card (CIBC Visa)</v>
      </c>
    </row>
    <row r="866" spans="1:10" ht="16">
      <c r="A866" s="13" t="s">
        <v>396</v>
      </c>
      <c r="B866" s="12" t="s">
        <v>84</v>
      </c>
      <c r="C866" s="12" t="s">
        <v>114</v>
      </c>
      <c r="D866" s="12" t="s">
        <v>218</v>
      </c>
      <c r="E866" s="12">
        <v>50000</v>
      </c>
      <c r="F866" s="14" t="str">
        <f t="shared" si="52"/>
        <v>2025-02-20InvoiceGarden of Granite Winery:Garden of Granite Project21045 Deposit Received50000</v>
      </c>
      <c r="G866" s="15">
        <f t="shared" si="53"/>
        <v>45708</v>
      </c>
      <c r="H866" s="16" t="str">
        <f>IF((IFERROR((VLOOKUP(D866,'Automation (QBO)'!A:B,2,FALSE)),"0"))=0,"Suspense",(IFERROR((VLOOKUP(D866,'Automation (QBO)'!A:B,2,FALSE)),"Suspense")))</f>
        <v>Liability - Depostis Received</v>
      </c>
      <c r="I866" s="17">
        <f t="shared" si="54"/>
        <v>50000</v>
      </c>
      <c r="J866" s="12" t="str">
        <f t="shared" si="55"/>
        <v>Liability - Depostis Received</v>
      </c>
    </row>
    <row r="867" spans="1:10" ht="16">
      <c r="A867" s="13" t="s">
        <v>396</v>
      </c>
      <c r="B867" s="12" t="s">
        <v>84</v>
      </c>
      <c r="C867" s="12" t="s">
        <v>114</v>
      </c>
      <c r="D867" s="12" t="s">
        <v>199</v>
      </c>
      <c r="E867" s="12">
        <v>0</v>
      </c>
      <c r="F867" s="14" t="str">
        <f t="shared" si="52"/>
        <v>2025-02-20InvoiceGarden of Granite Winery:Garden of Granite Project21020 GST/HST Payable0</v>
      </c>
      <c r="G867" s="15">
        <f t="shared" si="53"/>
        <v>45708</v>
      </c>
      <c r="H867" s="16" t="str">
        <f>IF((IFERROR((VLOOKUP(D867,'Automation (QBO)'!A:B,2,FALSE)),"0"))=0,"Suspense",(IFERROR((VLOOKUP(D867,'Automation (QBO)'!A:B,2,FALSE)),"Suspense")))</f>
        <v>GST/HST Payable</v>
      </c>
      <c r="I867" s="17">
        <f t="shared" si="54"/>
        <v>0</v>
      </c>
      <c r="J867" s="12" t="str">
        <f t="shared" si="55"/>
        <v>GST/HST Payable</v>
      </c>
    </row>
    <row r="868" spans="1:10" ht="16">
      <c r="A868" s="13" t="s">
        <v>396</v>
      </c>
      <c r="B868" s="12" t="s">
        <v>84</v>
      </c>
      <c r="C868" s="12" t="s">
        <v>114</v>
      </c>
      <c r="D868" s="12" t="s">
        <v>666</v>
      </c>
      <c r="E868" s="12">
        <v>50000</v>
      </c>
      <c r="F868" s="14" t="str">
        <f t="shared" si="52"/>
        <v>2025-02-20InvoiceGarden of Granite Winery:Garden of Granite Project12000 [Accounts Receivable]50000</v>
      </c>
      <c r="G868" s="15">
        <f t="shared" si="53"/>
        <v>45708</v>
      </c>
      <c r="H868" s="16" t="str">
        <f>IF((IFERROR((VLOOKUP(D868,'Automation (QBO)'!A:B,2,FALSE)),"0"))=0,"Suspense",(IFERROR((VLOOKUP(D868,'Automation (QBO)'!A:B,2,FALSE)),"Suspense")))</f>
        <v>Accounts Recievable - Suspense</v>
      </c>
      <c r="I868" s="17">
        <f t="shared" si="54"/>
        <v>50000</v>
      </c>
      <c r="J868" s="12" t="str">
        <f t="shared" si="55"/>
        <v>Accounts Recievable - Suspense</v>
      </c>
    </row>
    <row r="869" spans="1:10" ht="16">
      <c r="A869" s="13" t="s">
        <v>396</v>
      </c>
      <c r="B869" s="12" t="s">
        <v>78</v>
      </c>
      <c r="C869" s="12" t="s">
        <v>141</v>
      </c>
      <c r="D869" s="12" t="s">
        <v>210</v>
      </c>
      <c r="E869" s="12">
        <v>10</v>
      </c>
      <c r="F869" s="14" t="str">
        <f t="shared" si="52"/>
        <v>2025-02-20ExpenseDSPC Parking Vancouver52205 Travel &amp; Parking10</v>
      </c>
      <c r="G869" s="15">
        <f t="shared" si="53"/>
        <v>45708</v>
      </c>
      <c r="H869" s="16" t="str">
        <f>IF((IFERROR((VLOOKUP(D869,'Automation (QBO)'!A:B,2,FALSE)),"0"))=0,"Suspense",(IFERROR((VLOOKUP(D869,'Automation (QBO)'!A:B,2,FALSE)),"Suspense")))</f>
        <v>Travel &amp; Parking</v>
      </c>
      <c r="I869" s="17">
        <f t="shared" si="54"/>
        <v>10</v>
      </c>
      <c r="J869" s="12" t="str">
        <f t="shared" si="55"/>
        <v>Travel &amp; Parking</v>
      </c>
    </row>
    <row r="870" spans="1:10" ht="16">
      <c r="A870" s="13" t="s">
        <v>396</v>
      </c>
      <c r="B870" s="12" t="s">
        <v>78</v>
      </c>
      <c r="C870" s="12" t="s">
        <v>141</v>
      </c>
      <c r="D870" s="12" t="s">
        <v>199</v>
      </c>
      <c r="E870" s="12">
        <v>0</v>
      </c>
      <c r="F870" s="14" t="str">
        <f t="shared" si="52"/>
        <v>2025-02-20ExpenseDSPC Parking Vancouver21020 GST/HST Payable0</v>
      </c>
      <c r="G870" s="15">
        <f t="shared" si="53"/>
        <v>45708</v>
      </c>
      <c r="H870" s="16" t="str">
        <f>IF((IFERROR((VLOOKUP(D870,'Automation (QBO)'!A:B,2,FALSE)),"0"))=0,"Suspense",(IFERROR((VLOOKUP(D870,'Automation (QBO)'!A:B,2,FALSE)),"Suspense")))</f>
        <v>GST/HST Payable</v>
      </c>
      <c r="I870" s="17">
        <f t="shared" si="54"/>
        <v>0</v>
      </c>
      <c r="J870" s="12" t="str">
        <f t="shared" si="55"/>
        <v>GST/HST Payable</v>
      </c>
    </row>
    <row r="871" spans="1:10" ht="16">
      <c r="A871" s="13" t="s">
        <v>396</v>
      </c>
      <c r="B871" s="12" t="s">
        <v>78</v>
      </c>
      <c r="C871" s="12" t="s">
        <v>141</v>
      </c>
      <c r="D871" s="12" t="s">
        <v>506</v>
      </c>
      <c r="E871" s="12">
        <v>10</v>
      </c>
      <c r="F871" s="14" t="str">
        <f t="shared" si="52"/>
        <v>2025-02-20ExpenseDSPC Parking Vancouver21010 Credit Card (CIBC Visa)10</v>
      </c>
      <c r="G871" s="15">
        <f t="shared" si="53"/>
        <v>45708</v>
      </c>
      <c r="H871" s="16" t="str">
        <f>IF((IFERROR((VLOOKUP(D871,'Automation (QBO)'!A:B,2,FALSE)),"0"))=0,"Suspense",(IFERROR((VLOOKUP(D871,'Automation (QBO)'!A:B,2,FALSE)),"Suspense")))</f>
        <v>Credit Card (CIBC Visa)</v>
      </c>
      <c r="I871" s="17">
        <f t="shared" si="54"/>
        <v>10</v>
      </c>
      <c r="J871" s="12" t="str">
        <f t="shared" si="55"/>
        <v>Credit Card (CIBC Visa)</v>
      </c>
    </row>
    <row r="872" spans="1:10" ht="16">
      <c r="A872" s="13" t="s">
        <v>397</v>
      </c>
      <c r="B872" s="12" t="s">
        <v>78</v>
      </c>
      <c r="C872" s="12" t="s">
        <v>94</v>
      </c>
      <c r="D872" s="12" t="s">
        <v>661</v>
      </c>
      <c r="E872" s="12">
        <v>84.48</v>
      </c>
      <c r="F872" s="14" t="str">
        <f t="shared" si="52"/>
        <v>2025-02-21ExpenseDicks Lumber51335 Project Expense - Materials84.48</v>
      </c>
      <c r="G872" s="15">
        <f t="shared" si="53"/>
        <v>45709</v>
      </c>
      <c r="H872" s="16" t="str">
        <f>IF((IFERROR((VLOOKUP(D872,'Automation (QBO)'!A:B,2,FALSE)),"0"))=0,"Suspense",(IFERROR((VLOOKUP(D872,'Automation (QBO)'!A:B,2,FALSE)),"Suspense")))</f>
        <v>Project Expense - Materials</v>
      </c>
      <c r="I872" s="17">
        <f t="shared" si="54"/>
        <v>84.48</v>
      </c>
      <c r="J872" s="12" t="str">
        <f t="shared" si="55"/>
        <v>Project Expense - Materials</v>
      </c>
    </row>
    <row r="873" spans="1:10" ht="16">
      <c r="A873" s="13" t="s">
        <v>397</v>
      </c>
      <c r="B873" s="12" t="s">
        <v>78</v>
      </c>
      <c r="C873" s="12" t="s">
        <v>94</v>
      </c>
      <c r="D873" s="12" t="s">
        <v>199</v>
      </c>
      <c r="E873" s="12">
        <v>-3.95</v>
      </c>
      <c r="F873" s="14" t="str">
        <f t="shared" si="52"/>
        <v>2025-02-21ExpenseDicks Lumber21020 GST/HST Payable-3.95</v>
      </c>
      <c r="G873" s="15">
        <f t="shared" si="53"/>
        <v>45709</v>
      </c>
      <c r="H873" s="16" t="str">
        <f>IF((IFERROR((VLOOKUP(D873,'Automation (QBO)'!A:B,2,FALSE)),"0"))=0,"Suspense",(IFERROR((VLOOKUP(D873,'Automation (QBO)'!A:B,2,FALSE)),"Suspense")))</f>
        <v>GST/HST Payable</v>
      </c>
      <c r="I873" s="17">
        <f t="shared" si="54"/>
        <v>-3.95</v>
      </c>
      <c r="J873" s="12" t="str">
        <f t="shared" si="55"/>
        <v>GST/HST Payable</v>
      </c>
    </row>
    <row r="874" spans="1:10" ht="16">
      <c r="A874" s="13" t="s">
        <v>397</v>
      </c>
      <c r="B874" s="12" t="s">
        <v>84</v>
      </c>
      <c r="C874" s="12" t="s">
        <v>114</v>
      </c>
      <c r="D874" s="12" t="s">
        <v>218</v>
      </c>
      <c r="E874" s="12">
        <v>-42999</v>
      </c>
      <c r="F874" s="14" t="str">
        <f t="shared" si="52"/>
        <v>2025-02-21InvoiceGarden of Granite Winery:Garden of Granite Project21045 Deposit Received-42999</v>
      </c>
      <c r="G874" s="15">
        <f t="shared" si="53"/>
        <v>45709</v>
      </c>
      <c r="H874" s="16" t="str">
        <f>IF((IFERROR((VLOOKUP(D874,'Automation (QBO)'!A:B,2,FALSE)),"0"))=0,"Suspense",(IFERROR((VLOOKUP(D874,'Automation (QBO)'!A:B,2,FALSE)),"Suspense")))</f>
        <v>Liability - Depostis Received</v>
      </c>
      <c r="I874" s="17">
        <f t="shared" si="54"/>
        <v>-42999</v>
      </c>
      <c r="J874" s="12" t="str">
        <f t="shared" si="55"/>
        <v>Liability - Depostis Received</v>
      </c>
    </row>
    <row r="875" spans="1:10" ht="16">
      <c r="A875" s="13" t="s">
        <v>397</v>
      </c>
      <c r="B875" s="12" t="s">
        <v>84</v>
      </c>
      <c r="C875" s="12" t="s">
        <v>114</v>
      </c>
      <c r="D875" s="12" t="s">
        <v>199</v>
      </c>
      <c r="E875" s="12">
        <v>0</v>
      </c>
      <c r="F875" s="14" t="str">
        <f t="shared" si="52"/>
        <v>2025-02-21InvoiceGarden of Granite Winery:Garden of Granite Project21020 GST/HST Payable0</v>
      </c>
      <c r="G875" s="15">
        <f t="shared" si="53"/>
        <v>45709</v>
      </c>
      <c r="H875" s="16" t="str">
        <f>IF((IFERROR((VLOOKUP(D875,'Automation (QBO)'!A:B,2,FALSE)),"0"))=0,"Suspense",(IFERROR((VLOOKUP(D875,'Automation (QBO)'!A:B,2,FALSE)),"Suspense")))</f>
        <v>GST/HST Payable</v>
      </c>
      <c r="I875" s="17">
        <f t="shared" si="54"/>
        <v>0</v>
      </c>
      <c r="J875" s="12" t="str">
        <f t="shared" si="55"/>
        <v>GST/HST Payable</v>
      </c>
    </row>
    <row r="876" spans="1:10" ht="16">
      <c r="A876" s="13" t="s">
        <v>397</v>
      </c>
      <c r="B876" s="12" t="s">
        <v>84</v>
      </c>
      <c r="C876" s="12" t="s">
        <v>164</v>
      </c>
      <c r="D876" s="12" t="s">
        <v>666</v>
      </c>
      <c r="E876" s="12">
        <v>0</v>
      </c>
      <c r="F876" s="14" t="str">
        <f t="shared" si="52"/>
        <v>2025-02-21InvoiceBrowns Newport Village12000 [Accounts Receivable]0</v>
      </c>
      <c r="G876" s="15">
        <f t="shared" si="53"/>
        <v>45709</v>
      </c>
      <c r="H876" s="16" t="str">
        <f>IF((IFERROR((VLOOKUP(D876,'Automation (QBO)'!A:B,2,FALSE)),"0"))=0,"Suspense",(IFERROR((VLOOKUP(D876,'Automation (QBO)'!A:B,2,FALSE)),"Suspense")))</f>
        <v>Accounts Recievable - Suspense</v>
      </c>
      <c r="I876" s="17">
        <f t="shared" si="54"/>
        <v>0</v>
      </c>
      <c r="J876" s="12" t="str">
        <f t="shared" si="55"/>
        <v>Accounts Recievable - Suspense</v>
      </c>
    </row>
    <row r="877" spans="1:10" ht="16">
      <c r="A877" s="13" t="s">
        <v>397</v>
      </c>
      <c r="B877" s="12" t="s">
        <v>84</v>
      </c>
      <c r="C877" s="12" t="s">
        <v>164</v>
      </c>
      <c r="D877" s="12" t="s">
        <v>667</v>
      </c>
      <c r="E877" s="12">
        <v>97560</v>
      </c>
      <c r="F877" s="14" t="str">
        <f t="shared" si="52"/>
        <v>2025-02-21InvoiceBrowns Newport Village41005 Labour - Project Managment97560</v>
      </c>
      <c r="G877" s="15">
        <f t="shared" si="53"/>
        <v>45709</v>
      </c>
      <c r="H877" s="16" t="str">
        <f>IF((IFERROR((VLOOKUP(D877,'Automation (QBO)'!A:B,2,FALSE)),"0"))=0,"Suspense",(IFERROR((VLOOKUP(D877,'Automation (QBO)'!A:B,2,FALSE)),"Suspense")))</f>
        <v>Labour - Project Managment</v>
      </c>
      <c r="I877" s="17">
        <f t="shared" si="54"/>
        <v>97560</v>
      </c>
      <c r="J877" s="12" t="str">
        <f t="shared" si="55"/>
        <v>Labour - Project Managment</v>
      </c>
    </row>
    <row r="878" spans="1:10" ht="16">
      <c r="A878" s="13" t="s">
        <v>397</v>
      </c>
      <c r="B878" s="12" t="s">
        <v>84</v>
      </c>
      <c r="C878" s="12" t="s">
        <v>164</v>
      </c>
      <c r="D878" s="12" t="s">
        <v>667</v>
      </c>
      <c r="E878" s="12">
        <v>708</v>
      </c>
      <c r="F878" s="14" t="str">
        <f t="shared" si="52"/>
        <v>2025-02-21InvoiceBrowns Newport Village41005 Labour - Project Managment708</v>
      </c>
      <c r="G878" s="15">
        <f t="shared" si="53"/>
        <v>45709</v>
      </c>
      <c r="H878" s="16" t="str">
        <f>IF((IFERROR((VLOOKUP(D878,'Automation (QBO)'!A:B,2,FALSE)),"0"))=0,"Suspense",(IFERROR((VLOOKUP(D878,'Automation (QBO)'!A:B,2,FALSE)),"Suspense")))</f>
        <v>Labour - Project Managment</v>
      </c>
      <c r="I878" s="17">
        <f t="shared" si="54"/>
        <v>708</v>
      </c>
      <c r="J878" s="12" t="str">
        <f t="shared" si="55"/>
        <v>Labour - Project Managment</v>
      </c>
    </row>
    <row r="879" spans="1:10" ht="16">
      <c r="A879" s="13" t="s">
        <v>397</v>
      </c>
      <c r="B879" s="12" t="s">
        <v>84</v>
      </c>
      <c r="C879" s="12" t="s">
        <v>164</v>
      </c>
      <c r="D879" s="12" t="s">
        <v>844</v>
      </c>
      <c r="E879" s="12">
        <v>281.02</v>
      </c>
      <c r="F879" s="14" t="str">
        <f t="shared" si="52"/>
        <v>2025-02-21InvoiceBrowns Newport Village42035 Billable Expense Income281.02</v>
      </c>
      <c r="G879" s="15">
        <f t="shared" si="53"/>
        <v>45709</v>
      </c>
      <c r="H879" s="16" t="str">
        <f>IF((IFERROR((VLOOKUP(D879,'Automation (QBO)'!A:B,2,FALSE)),"0"))=0,"Suspense",(IFERROR((VLOOKUP(D879,'Automation (QBO)'!A:B,2,FALSE)),"Suspense")))</f>
        <v>Suspense</v>
      </c>
      <c r="I879" s="17">
        <f t="shared" si="54"/>
        <v>281.02</v>
      </c>
      <c r="J879" s="12" t="str">
        <f t="shared" si="55"/>
        <v>Suspense</v>
      </c>
    </row>
    <row r="880" spans="1:10" ht="16">
      <c r="A880" s="13" t="s">
        <v>397</v>
      </c>
      <c r="B880" s="12" t="s">
        <v>84</v>
      </c>
      <c r="C880" s="12" t="s">
        <v>164</v>
      </c>
      <c r="D880" s="12" t="s">
        <v>667</v>
      </c>
      <c r="E880" s="12">
        <v>6525</v>
      </c>
      <c r="F880" s="14" t="str">
        <f t="shared" si="52"/>
        <v>2025-02-21InvoiceBrowns Newport Village41005 Labour - Project Managment6525</v>
      </c>
      <c r="G880" s="15">
        <f t="shared" si="53"/>
        <v>45709</v>
      </c>
      <c r="H880" s="16" t="str">
        <f>IF((IFERROR((VLOOKUP(D880,'Automation (QBO)'!A:B,2,FALSE)),"0"))=0,"Suspense",(IFERROR((VLOOKUP(D880,'Automation (QBO)'!A:B,2,FALSE)),"Suspense")))</f>
        <v>Labour - Project Managment</v>
      </c>
      <c r="I880" s="17">
        <f t="shared" si="54"/>
        <v>6525</v>
      </c>
      <c r="J880" s="12" t="str">
        <f t="shared" si="55"/>
        <v>Labour - Project Managment</v>
      </c>
    </row>
    <row r="881" spans="1:10" ht="16">
      <c r="A881" s="13" t="s">
        <v>397</v>
      </c>
      <c r="B881" s="12" t="s">
        <v>84</v>
      </c>
      <c r="C881" s="12" t="s">
        <v>114</v>
      </c>
      <c r="D881" s="12" t="s">
        <v>666</v>
      </c>
      <c r="E881" s="12">
        <v>0</v>
      </c>
      <c r="F881" s="14" t="str">
        <f t="shared" si="52"/>
        <v>2025-02-21InvoiceGarden of Granite Winery:Garden of Granite Project12000 [Accounts Receivable]0</v>
      </c>
      <c r="G881" s="15">
        <f t="shared" si="53"/>
        <v>45709</v>
      </c>
      <c r="H881" s="16" t="str">
        <f>IF((IFERROR((VLOOKUP(D881,'Automation (QBO)'!A:B,2,FALSE)),"0"))=0,"Suspense",(IFERROR((VLOOKUP(D881,'Automation (QBO)'!A:B,2,FALSE)),"Suspense")))</f>
        <v>Accounts Recievable - Suspense</v>
      </c>
      <c r="I881" s="17">
        <f t="shared" si="54"/>
        <v>0</v>
      </c>
      <c r="J881" s="12" t="str">
        <f t="shared" si="55"/>
        <v>Accounts Recievable - Suspense</v>
      </c>
    </row>
    <row r="882" spans="1:10" ht="16">
      <c r="A882" s="13" t="s">
        <v>397</v>
      </c>
      <c r="B882" s="12" t="s">
        <v>84</v>
      </c>
      <c r="C882" s="12" t="s">
        <v>114</v>
      </c>
      <c r="D882" s="12" t="s">
        <v>199</v>
      </c>
      <c r="E882" s="12">
        <v>2047.57</v>
      </c>
      <c r="F882" s="14" t="str">
        <f t="shared" si="52"/>
        <v>2025-02-21InvoiceGarden of Granite Winery:Garden of Granite Project21020 GST/HST Payable2047.57</v>
      </c>
      <c r="G882" s="15">
        <f t="shared" si="53"/>
        <v>45709</v>
      </c>
      <c r="H882" s="16" t="str">
        <f>IF((IFERROR((VLOOKUP(D882,'Automation (QBO)'!A:B,2,FALSE)),"0"))=0,"Suspense",(IFERROR((VLOOKUP(D882,'Automation (QBO)'!A:B,2,FALSE)),"Suspense")))</f>
        <v>GST/HST Payable</v>
      </c>
      <c r="I882" s="17">
        <f t="shared" si="54"/>
        <v>2047.57</v>
      </c>
      <c r="J882" s="12" t="str">
        <f t="shared" si="55"/>
        <v>GST/HST Payable</v>
      </c>
    </row>
    <row r="883" spans="1:10" ht="16">
      <c r="A883" s="13" t="s">
        <v>397</v>
      </c>
      <c r="B883" s="12" t="s">
        <v>84</v>
      </c>
      <c r="C883" s="12" t="s">
        <v>114</v>
      </c>
      <c r="D883" s="12" t="s">
        <v>667</v>
      </c>
      <c r="E883" s="12">
        <v>20795.88</v>
      </c>
      <c r="F883" s="14" t="str">
        <f t="shared" si="52"/>
        <v>2025-02-21InvoiceGarden of Granite Winery:Garden of Granite Project41005 Labour - Project Managment20795.88</v>
      </c>
      <c r="G883" s="15">
        <f t="shared" si="53"/>
        <v>45709</v>
      </c>
      <c r="H883" s="16" t="str">
        <f>IF((IFERROR((VLOOKUP(D883,'Automation (QBO)'!A:B,2,FALSE)),"0"))=0,"Suspense",(IFERROR((VLOOKUP(D883,'Automation (QBO)'!A:B,2,FALSE)),"Suspense")))</f>
        <v>Labour - Project Managment</v>
      </c>
      <c r="I883" s="17">
        <f t="shared" si="54"/>
        <v>20795.88</v>
      </c>
      <c r="J883" s="12" t="str">
        <f t="shared" si="55"/>
        <v>Labour - Project Managment</v>
      </c>
    </row>
    <row r="884" spans="1:10" ht="16">
      <c r="A884" s="13" t="s">
        <v>397</v>
      </c>
      <c r="B884" s="12" t="s">
        <v>84</v>
      </c>
      <c r="C884" s="12" t="s">
        <v>114</v>
      </c>
      <c r="D884" s="12" t="s">
        <v>844</v>
      </c>
      <c r="E884" s="12">
        <v>4100.3100000000004</v>
      </c>
      <c r="F884" s="14" t="str">
        <f t="shared" si="52"/>
        <v>2025-02-21InvoiceGarden of Granite Winery:Garden of Granite Project42035 Billable Expense Income4100.31</v>
      </c>
      <c r="G884" s="15">
        <f t="shared" si="53"/>
        <v>45709</v>
      </c>
      <c r="H884" s="16" t="str">
        <f>IF((IFERROR((VLOOKUP(D884,'Automation (QBO)'!A:B,2,FALSE)),"0"))=0,"Suspense",(IFERROR((VLOOKUP(D884,'Automation (QBO)'!A:B,2,FALSE)),"Suspense")))</f>
        <v>Suspense</v>
      </c>
      <c r="I884" s="17">
        <f t="shared" si="54"/>
        <v>4100.3100000000004</v>
      </c>
      <c r="J884" s="12" t="str">
        <f t="shared" si="55"/>
        <v>Suspense</v>
      </c>
    </row>
    <row r="885" spans="1:10" ht="16">
      <c r="A885" s="13" t="s">
        <v>397</v>
      </c>
      <c r="B885" s="12" t="s">
        <v>84</v>
      </c>
      <c r="C885" s="12" t="s">
        <v>114</v>
      </c>
      <c r="D885" s="12" t="s">
        <v>667</v>
      </c>
      <c r="E885" s="12">
        <v>9230</v>
      </c>
      <c r="F885" s="14" t="str">
        <f t="shared" si="52"/>
        <v>2025-02-21InvoiceGarden of Granite Winery:Garden of Granite Project41005 Labour - Project Managment9230</v>
      </c>
      <c r="G885" s="15">
        <f t="shared" si="53"/>
        <v>45709</v>
      </c>
      <c r="H885" s="16" t="str">
        <f>IF((IFERROR((VLOOKUP(D885,'Automation (QBO)'!A:B,2,FALSE)),"0"))=0,"Suspense",(IFERROR((VLOOKUP(D885,'Automation (QBO)'!A:B,2,FALSE)),"Suspense")))</f>
        <v>Labour - Project Managment</v>
      </c>
      <c r="I885" s="17">
        <f t="shared" si="54"/>
        <v>9230</v>
      </c>
      <c r="J885" s="12" t="str">
        <f t="shared" si="55"/>
        <v>Labour - Project Managment</v>
      </c>
    </row>
    <row r="886" spans="1:10" ht="16">
      <c r="A886" s="13" t="s">
        <v>397</v>
      </c>
      <c r="B886" s="12" t="s">
        <v>84</v>
      </c>
      <c r="C886" s="12" t="s">
        <v>114</v>
      </c>
      <c r="D886" s="12" t="s">
        <v>667</v>
      </c>
      <c r="E886" s="12">
        <v>6825.24</v>
      </c>
      <c r="F886" s="14" t="str">
        <f t="shared" si="52"/>
        <v>2025-02-21InvoiceGarden of Granite Winery:Garden of Granite Project41005 Labour - Project Managment6825.24</v>
      </c>
      <c r="G886" s="15">
        <f t="shared" si="53"/>
        <v>45709</v>
      </c>
      <c r="H886" s="16" t="str">
        <f>IF((IFERROR((VLOOKUP(D886,'Automation (QBO)'!A:B,2,FALSE)),"0"))=0,"Suspense",(IFERROR((VLOOKUP(D886,'Automation (QBO)'!A:B,2,FALSE)),"Suspense")))</f>
        <v>Labour - Project Managment</v>
      </c>
      <c r="I886" s="17">
        <f t="shared" si="54"/>
        <v>6825.24</v>
      </c>
      <c r="J886" s="12" t="str">
        <f t="shared" si="55"/>
        <v>Labour - Project Managment</v>
      </c>
    </row>
    <row r="887" spans="1:10" ht="16">
      <c r="A887" s="13" t="s">
        <v>397</v>
      </c>
      <c r="B887" s="12" t="s">
        <v>84</v>
      </c>
      <c r="C887" s="12" t="s">
        <v>164</v>
      </c>
      <c r="D887" s="12" t="s">
        <v>667</v>
      </c>
      <c r="E887" s="12">
        <v>1430</v>
      </c>
      <c r="F887" s="14" t="str">
        <f t="shared" si="52"/>
        <v>2025-02-21InvoiceBrowns Newport Village41005 Labour - Project Managment1430</v>
      </c>
      <c r="G887" s="15">
        <f t="shared" si="53"/>
        <v>45709</v>
      </c>
      <c r="H887" s="16" t="str">
        <f>IF((IFERROR((VLOOKUP(D887,'Automation (QBO)'!A:B,2,FALSE)),"0"))=0,"Suspense",(IFERROR((VLOOKUP(D887,'Automation (QBO)'!A:B,2,FALSE)),"Suspense")))</f>
        <v>Labour - Project Managment</v>
      </c>
      <c r="I887" s="17">
        <f t="shared" si="54"/>
        <v>1430</v>
      </c>
      <c r="J887" s="12" t="str">
        <f t="shared" si="55"/>
        <v>Labour - Project Managment</v>
      </c>
    </row>
    <row r="888" spans="1:10" ht="16">
      <c r="A888" s="13" t="s">
        <v>397</v>
      </c>
      <c r="B888" s="12" t="s">
        <v>84</v>
      </c>
      <c r="C888" s="12" t="s">
        <v>164</v>
      </c>
      <c r="D888" s="12" t="s">
        <v>667</v>
      </c>
      <c r="E888" s="12">
        <v>21300.799999999999</v>
      </c>
      <c r="F888" s="14" t="str">
        <f t="shared" si="52"/>
        <v>2025-02-21InvoiceBrowns Newport Village41005 Labour - Project Managment21300.8</v>
      </c>
      <c r="G888" s="15">
        <f t="shared" si="53"/>
        <v>45709</v>
      </c>
      <c r="H888" s="16" t="str">
        <f>IF((IFERROR((VLOOKUP(D888,'Automation (QBO)'!A:B,2,FALSE)),"0"))=0,"Suspense",(IFERROR((VLOOKUP(D888,'Automation (QBO)'!A:B,2,FALSE)),"Suspense")))</f>
        <v>Labour - Project Managment</v>
      </c>
      <c r="I888" s="17">
        <f t="shared" si="54"/>
        <v>21300.799999999999</v>
      </c>
      <c r="J888" s="12" t="str">
        <f t="shared" si="55"/>
        <v>Labour - Project Managment</v>
      </c>
    </row>
    <row r="889" spans="1:10" ht="16">
      <c r="A889" s="13" t="s">
        <v>397</v>
      </c>
      <c r="B889" s="12" t="s">
        <v>84</v>
      </c>
      <c r="C889" s="12" t="s">
        <v>164</v>
      </c>
      <c r="D889" s="12" t="s">
        <v>218</v>
      </c>
      <c r="E889" s="12">
        <v>-134195.06</v>
      </c>
      <c r="F889" s="14" t="str">
        <f t="shared" si="52"/>
        <v>2025-02-21InvoiceBrowns Newport Village21045 Deposit Received-134195.06</v>
      </c>
      <c r="G889" s="15">
        <f t="shared" si="53"/>
        <v>45709</v>
      </c>
      <c r="H889" s="16" t="str">
        <f>IF((IFERROR((VLOOKUP(D889,'Automation (QBO)'!A:B,2,FALSE)),"0"))=0,"Suspense",(IFERROR((VLOOKUP(D889,'Automation (QBO)'!A:B,2,FALSE)),"Suspense")))</f>
        <v>Liability - Depostis Received</v>
      </c>
      <c r="I889" s="17">
        <f t="shared" si="54"/>
        <v>-134195.06</v>
      </c>
      <c r="J889" s="12" t="str">
        <f t="shared" si="55"/>
        <v>Liability - Depostis Received</v>
      </c>
    </row>
    <row r="890" spans="1:10" ht="16">
      <c r="A890" s="13" t="s">
        <v>397</v>
      </c>
      <c r="B890" s="12" t="s">
        <v>84</v>
      </c>
      <c r="C890" s="12" t="s">
        <v>164</v>
      </c>
      <c r="D890" s="12" t="s">
        <v>199</v>
      </c>
      <c r="E890" s="12">
        <v>6390.24</v>
      </c>
      <c r="F890" s="14" t="str">
        <f t="shared" si="52"/>
        <v>2025-02-21InvoiceBrowns Newport Village21020 GST/HST Payable6390.24</v>
      </c>
      <c r="G890" s="15">
        <f t="shared" si="53"/>
        <v>45709</v>
      </c>
      <c r="H890" s="16" t="str">
        <f>IF((IFERROR((VLOOKUP(D890,'Automation (QBO)'!A:B,2,FALSE)),"0"))=0,"Suspense",(IFERROR((VLOOKUP(D890,'Automation (QBO)'!A:B,2,FALSE)),"Suspense")))</f>
        <v>GST/HST Payable</v>
      </c>
      <c r="I890" s="17">
        <f t="shared" si="54"/>
        <v>6390.24</v>
      </c>
      <c r="J890" s="12" t="str">
        <f t="shared" si="55"/>
        <v>GST/HST Payable</v>
      </c>
    </row>
    <row r="891" spans="1:10" ht="16">
      <c r="A891" s="13" t="s">
        <v>397</v>
      </c>
      <c r="B891" s="12" t="s">
        <v>84</v>
      </c>
      <c r="C891" s="12" t="s">
        <v>164</v>
      </c>
      <c r="D891" s="12" t="s">
        <v>199</v>
      </c>
      <c r="E891" s="12">
        <v>0</v>
      </c>
      <c r="F891" s="14" t="str">
        <f t="shared" si="52"/>
        <v>2025-02-21InvoiceBrowns Newport Village21020 GST/HST Payable0</v>
      </c>
      <c r="G891" s="15">
        <f t="shared" si="53"/>
        <v>45709</v>
      </c>
      <c r="H891" s="16" t="str">
        <f>IF((IFERROR((VLOOKUP(D891,'Automation (QBO)'!A:B,2,FALSE)),"0"))=0,"Suspense",(IFERROR((VLOOKUP(D891,'Automation (QBO)'!A:B,2,FALSE)),"Suspense")))</f>
        <v>GST/HST Payable</v>
      </c>
      <c r="I891" s="17">
        <f t="shared" si="54"/>
        <v>0</v>
      </c>
      <c r="J891" s="12" t="str">
        <f t="shared" si="55"/>
        <v>GST/HST Payable</v>
      </c>
    </row>
    <row r="892" spans="1:10" ht="16">
      <c r="A892" s="13" t="s">
        <v>397</v>
      </c>
      <c r="B892" s="12" t="s">
        <v>84</v>
      </c>
      <c r="C892" s="12" t="s">
        <v>114</v>
      </c>
      <c r="D892" s="12" t="s">
        <v>666</v>
      </c>
      <c r="E892" s="12">
        <v>0</v>
      </c>
      <c r="F892" s="14" t="str">
        <f t="shared" si="52"/>
        <v>2025-02-21InvoiceGarden of Granite Winery:Garden of Granite Project12000 [Accounts Receivable]0</v>
      </c>
      <c r="G892" s="15">
        <f t="shared" si="53"/>
        <v>45709</v>
      </c>
      <c r="H892" s="16" t="str">
        <f>IF((IFERROR((VLOOKUP(D892,'Automation (QBO)'!A:B,2,FALSE)),"0"))=0,"Suspense",(IFERROR((VLOOKUP(D892,'Automation (QBO)'!A:B,2,FALSE)),"Suspense")))</f>
        <v>Accounts Recievable - Suspense</v>
      </c>
      <c r="I892" s="17">
        <f t="shared" si="54"/>
        <v>0</v>
      </c>
      <c r="J892" s="12" t="str">
        <f t="shared" si="55"/>
        <v>Accounts Recievable - Suspense</v>
      </c>
    </row>
    <row r="893" spans="1:10" ht="16">
      <c r="A893" s="13" t="s">
        <v>397</v>
      </c>
      <c r="B893" s="12" t="s">
        <v>84</v>
      </c>
      <c r="C893" s="12" t="s">
        <v>114</v>
      </c>
      <c r="D893" s="12" t="s">
        <v>667</v>
      </c>
      <c r="E893" s="12">
        <v>300</v>
      </c>
      <c r="F893" s="14" t="str">
        <f t="shared" si="52"/>
        <v>2025-02-21InvoiceGarden of Granite Winery:Garden of Granite Project41005 Labour - Project Managment300</v>
      </c>
      <c r="G893" s="15">
        <f t="shared" si="53"/>
        <v>45709</v>
      </c>
      <c r="H893" s="16" t="str">
        <f>IF((IFERROR((VLOOKUP(D893,'Automation (QBO)'!A:B,2,FALSE)),"0"))=0,"Suspense",(IFERROR((VLOOKUP(D893,'Automation (QBO)'!A:B,2,FALSE)),"Suspense")))</f>
        <v>Labour - Project Managment</v>
      </c>
      <c r="I893" s="17">
        <f t="shared" si="54"/>
        <v>300</v>
      </c>
      <c r="J893" s="12" t="str">
        <f t="shared" si="55"/>
        <v>Labour - Project Managment</v>
      </c>
    </row>
    <row r="894" spans="1:10" ht="16">
      <c r="A894" s="13" t="s">
        <v>397</v>
      </c>
      <c r="B894" s="12" t="s">
        <v>84</v>
      </c>
      <c r="C894" s="12" t="s">
        <v>114</v>
      </c>
      <c r="D894" s="12" t="s">
        <v>667</v>
      </c>
      <c r="E894" s="12">
        <v>32574.26</v>
      </c>
      <c r="F894" s="14" t="str">
        <f t="shared" si="52"/>
        <v>2025-02-21InvoiceGarden of Granite Winery:Garden of Granite Project41005 Labour - Project Managment32574.26</v>
      </c>
      <c r="G894" s="15">
        <f t="shared" si="53"/>
        <v>45709</v>
      </c>
      <c r="H894" s="16" t="str">
        <f>IF((IFERROR((VLOOKUP(D894,'Automation (QBO)'!A:B,2,FALSE)),"0"))=0,"Suspense",(IFERROR((VLOOKUP(D894,'Automation (QBO)'!A:B,2,FALSE)),"Suspense")))</f>
        <v>Labour - Project Managment</v>
      </c>
      <c r="I894" s="17">
        <f t="shared" si="54"/>
        <v>32574.26</v>
      </c>
      <c r="J894" s="12" t="str">
        <f t="shared" si="55"/>
        <v>Labour - Project Managment</v>
      </c>
    </row>
    <row r="895" spans="1:10" ht="16">
      <c r="A895" s="13" t="s">
        <v>397</v>
      </c>
      <c r="B895" s="12" t="s">
        <v>84</v>
      </c>
      <c r="C895" s="12" t="s">
        <v>114</v>
      </c>
      <c r="D895" s="12" t="s">
        <v>844</v>
      </c>
      <c r="E895" s="12">
        <v>1440.93</v>
      </c>
      <c r="F895" s="14" t="str">
        <f t="shared" si="52"/>
        <v>2025-02-21InvoiceGarden of Granite Winery:Garden of Granite Project42035 Billable Expense Income1440.93</v>
      </c>
      <c r="G895" s="15">
        <f t="shared" si="53"/>
        <v>45709</v>
      </c>
      <c r="H895" s="16" t="str">
        <f>IF((IFERROR((VLOOKUP(D895,'Automation (QBO)'!A:B,2,FALSE)),"0"))=0,"Suspense",(IFERROR((VLOOKUP(D895,'Automation (QBO)'!A:B,2,FALSE)),"Suspense")))</f>
        <v>Suspense</v>
      </c>
      <c r="I895" s="17">
        <f t="shared" si="54"/>
        <v>1440.93</v>
      </c>
      <c r="J895" s="12" t="str">
        <f t="shared" si="55"/>
        <v>Suspense</v>
      </c>
    </row>
    <row r="896" spans="1:10" ht="16">
      <c r="A896" s="13" t="s">
        <v>397</v>
      </c>
      <c r="B896" s="12" t="s">
        <v>84</v>
      </c>
      <c r="C896" s="12" t="s">
        <v>114</v>
      </c>
      <c r="D896" s="12" t="s">
        <v>667</v>
      </c>
      <c r="E896" s="12">
        <v>7800</v>
      </c>
      <c r="F896" s="14" t="str">
        <f t="shared" si="52"/>
        <v>2025-02-21InvoiceGarden of Granite Winery:Garden of Granite Project41005 Labour - Project Managment7800</v>
      </c>
      <c r="G896" s="15">
        <f t="shared" si="53"/>
        <v>45709</v>
      </c>
      <c r="H896" s="16" t="str">
        <f>IF((IFERROR((VLOOKUP(D896,'Automation (QBO)'!A:B,2,FALSE)),"0"))=0,"Suspense",(IFERROR((VLOOKUP(D896,'Automation (QBO)'!A:B,2,FALSE)),"Suspense")))</f>
        <v>Labour - Project Managment</v>
      </c>
      <c r="I896" s="17">
        <f t="shared" si="54"/>
        <v>7800</v>
      </c>
      <c r="J896" s="12" t="str">
        <f t="shared" si="55"/>
        <v>Labour - Project Managment</v>
      </c>
    </row>
    <row r="897" spans="1:10" ht="16">
      <c r="A897" s="13" t="s">
        <v>397</v>
      </c>
      <c r="B897" s="12" t="s">
        <v>84</v>
      </c>
      <c r="C897" s="12" t="s">
        <v>114</v>
      </c>
      <c r="D897" s="12" t="s">
        <v>667</v>
      </c>
      <c r="E897" s="12">
        <v>8423.0400000000009</v>
      </c>
      <c r="F897" s="14" t="str">
        <f t="shared" si="52"/>
        <v>2025-02-21InvoiceGarden of Granite Winery:Garden of Granite Project41005 Labour - Project Managment8423.04</v>
      </c>
      <c r="G897" s="15">
        <f t="shared" si="53"/>
        <v>45709</v>
      </c>
      <c r="H897" s="16" t="str">
        <f>IF((IFERROR((VLOOKUP(D897,'Automation (QBO)'!A:B,2,FALSE)),"0"))=0,"Suspense",(IFERROR((VLOOKUP(D897,'Automation (QBO)'!A:B,2,FALSE)),"Suspense")))</f>
        <v>Labour - Project Managment</v>
      </c>
      <c r="I897" s="17">
        <f t="shared" si="54"/>
        <v>8423.0400000000009</v>
      </c>
      <c r="J897" s="12" t="str">
        <f t="shared" si="55"/>
        <v>Labour - Project Managment</v>
      </c>
    </row>
    <row r="898" spans="1:10" ht="16">
      <c r="A898" s="13" t="s">
        <v>397</v>
      </c>
      <c r="B898" s="12" t="s">
        <v>78</v>
      </c>
      <c r="C898" s="12" t="s">
        <v>141</v>
      </c>
      <c r="D898" s="12" t="s">
        <v>210</v>
      </c>
      <c r="E898" s="12">
        <v>10</v>
      </c>
      <c r="F898" s="14" t="str">
        <f t="shared" ref="F898:F961" si="56">A898&amp;B898&amp;C898&amp;D898&amp;E898</f>
        <v>2025-02-21ExpenseDSPC Parking Vancouver52205 Travel &amp; Parking10</v>
      </c>
      <c r="G898" s="15">
        <f t="shared" ref="G898:G961" si="57">IFERROR((DATEVALUE(A898)),A898)</f>
        <v>45709</v>
      </c>
      <c r="H898" s="16" t="str">
        <f>IF((IFERROR((VLOOKUP(D898,'Automation (QBO)'!A:B,2,FALSE)),"0"))=0,"Suspense",(IFERROR((VLOOKUP(D898,'Automation (QBO)'!A:B,2,FALSE)),"Suspense")))</f>
        <v>Travel &amp; Parking</v>
      </c>
      <c r="I898" s="17">
        <f t="shared" ref="I898:I961" si="58">E898</f>
        <v>10</v>
      </c>
      <c r="J898" s="12" t="str">
        <f t="shared" ref="J898:J961" si="59">H898</f>
        <v>Travel &amp; Parking</v>
      </c>
    </row>
    <row r="899" spans="1:10" ht="16">
      <c r="A899" s="13" t="s">
        <v>397</v>
      </c>
      <c r="B899" s="12" t="s">
        <v>78</v>
      </c>
      <c r="C899" s="12" t="s">
        <v>141</v>
      </c>
      <c r="D899" s="12" t="s">
        <v>199</v>
      </c>
      <c r="E899" s="12">
        <v>0</v>
      </c>
      <c r="F899" s="14" t="str">
        <f t="shared" si="56"/>
        <v>2025-02-21ExpenseDSPC Parking Vancouver21020 GST/HST Payable0</v>
      </c>
      <c r="G899" s="15">
        <f t="shared" si="57"/>
        <v>45709</v>
      </c>
      <c r="H899" s="16" t="str">
        <f>IF((IFERROR((VLOOKUP(D899,'Automation (QBO)'!A:B,2,FALSE)),"0"))=0,"Suspense",(IFERROR((VLOOKUP(D899,'Automation (QBO)'!A:B,2,FALSE)),"Suspense")))</f>
        <v>GST/HST Payable</v>
      </c>
      <c r="I899" s="17">
        <f t="shared" si="58"/>
        <v>0</v>
      </c>
      <c r="J899" s="12" t="str">
        <f t="shared" si="59"/>
        <v>GST/HST Payable</v>
      </c>
    </row>
    <row r="900" spans="1:10" ht="16">
      <c r="A900" s="13" t="s">
        <v>397</v>
      </c>
      <c r="B900" s="12" t="s">
        <v>84</v>
      </c>
      <c r="C900" s="12" t="s">
        <v>114</v>
      </c>
      <c r="D900" s="12" t="s">
        <v>218</v>
      </c>
      <c r="E900" s="12">
        <v>-53065.14</v>
      </c>
      <c r="F900" s="14" t="str">
        <f t="shared" si="56"/>
        <v>2025-02-21InvoiceGarden of Granite Winery:Garden of Granite Project21045 Deposit Received-53065.14</v>
      </c>
      <c r="G900" s="15">
        <f t="shared" si="57"/>
        <v>45709</v>
      </c>
      <c r="H900" s="16" t="str">
        <f>IF((IFERROR((VLOOKUP(D900,'Automation (QBO)'!A:B,2,FALSE)),"0"))=0,"Suspense",(IFERROR((VLOOKUP(D900,'Automation (QBO)'!A:B,2,FALSE)),"Suspense")))</f>
        <v>Liability - Depostis Received</v>
      </c>
      <c r="I900" s="17">
        <f t="shared" si="58"/>
        <v>-53065.14</v>
      </c>
      <c r="J900" s="12" t="str">
        <f t="shared" si="59"/>
        <v>Liability - Depostis Received</v>
      </c>
    </row>
    <row r="901" spans="1:10" ht="16">
      <c r="A901" s="13" t="s">
        <v>397</v>
      </c>
      <c r="B901" s="12" t="s">
        <v>84</v>
      </c>
      <c r="C901" s="12" t="s">
        <v>114</v>
      </c>
      <c r="D901" s="12" t="s">
        <v>199</v>
      </c>
      <c r="E901" s="12">
        <v>2526.91</v>
      </c>
      <c r="F901" s="14" t="str">
        <f t="shared" si="56"/>
        <v>2025-02-21InvoiceGarden of Granite Winery:Garden of Granite Project21020 GST/HST Payable2526.91</v>
      </c>
      <c r="G901" s="15">
        <f t="shared" si="57"/>
        <v>45709</v>
      </c>
      <c r="H901" s="16" t="str">
        <f>IF((IFERROR((VLOOKUP(D901,'Automation (QBO)'!A:B,2,FALSE)),"0"))=0,"Suspense",(IFERROR((VLOOKUP(D901,'Automation (QBO)'!A:B,2,FALSE)),"Suspense")))</f>
        <v>GST/HST Payable</v>
      </c>
      <c r="I901" s="17">
        <f t="shared" si="58"/>
        <v>2526.91</v>
      </c>
      <c r="J901" s="12" t="str">
        <f t="shared" si="59"/>
        <v>GST/HST Payable</v>
      </c>
    </row>
    <row r="902" spans="1:10" ht="16">
      <c r="A902" s="13" t="s">
        <v>397</v>
      </c>
      <c r="B902" s="12" t="s">
        <v>84</v>
      </c>
      <c r="C902" s="12" t="s">
        <v>114</v>
      </c>
      <c r="D902" s="12" t="s">
        <v>199</v>
      </c>
      <c r="E902" s="12">
        <v>0</v>
      </c>
      <c r="F902" s="14" t="str">
        <f t="shared" si="56"/>
        <v>2025-02-21InvoiceGarden of Granite Winery:Garden of Granite Project21020 GST/HST Payable0</v>
      </c>
      <c r="G902" s="15">
        <f t="shared" si="57"/>
        <v>45709</v>
      </c>
      <c r="H902" s="16" t="str">
        <f>IF((IFERROR((VLOOKUP(D902,'Automation (QBO)'!A:B,2,FALSE)),"0"))=0,"Suspense",(IFERROR((VLOOKUP(D902,'Automation (QBO)'!A:B,2,FALSE)),"Suspense")))</f>
        <v>GST/HST Payable</v>
      </c>
      <c r="I902" s="17">
        <f t="shared" si="58"/>
        <v>0</v>
      </c>
      <c r="J902" s="12" t="str">
        <f t="shared" si="59"/>
        <v>GST/HST Payable</v>
      </c>
    </row>
    <row r="903" spans="1:10" ht="16">
      <c r="A903" s="13" t="s">
        <v>397</v>
      </c>
      <c r="B903" s="12" t="s">
        <v>78</v>
      </c>
      <c r="C903" s="12" t="s">
        <v>701</v>
      </c>
      <c r="D903" s="12" t="s">
        <v>275</v>
      </c>
      <c r="E903" s="12">
        <v>817.52</v>
      </c>
      <c r="F903" s="14" t="str">
        <f t="shared" si="56"/>
        <v>2025-02-21ExpenseCIBC Visa52120 Bank Interest817.52</v>
      </c>
      <c r="G903" s="15">
        <f t="shared" si="57"/>
        <v>45709</v>
      </c>
      <c r="H903" s="16" t="str">
        <f>IF((IFERROR((VLOOKUP(D903,'Automation (QBO)'!A:B,2,FALSE)),"0"))=0,"Suspense",(IFERROR((VLOOKUP(D903,'Automation (QBO)'!A:B,2,FALSE)),"Suspense")))</f>
        <v>Bank Interest</v>
      </c>
      <c r="I903" s="17">
        <f t="shared" si="58"/>
        <v>817.52</v>
      </c>
      <c r="J903" s="12" t="str">
        <f t="shared" si="59"/>
        <v>Bank Interest</v>
      </c>
    </row>
    <row r="904" spans="1:10" ht="16">
      <c r="A904" s="13" t="s">
        <v>397</v>
      </c>
      <c r="B904" s="12" t="s">
        <v>78</v>
      </c>
      <c r="C904" s="12" t="s">
        <v>701</v>
      </c>
      <c r="D904" s="12" t="s">
        <v>199</v>
      </c>
      <c r="E904" s="12">
        <v>0</v>
      </c>
      <c r="F904" s="14" t="str">
        <f t="shared" si="56"/>
        <v>2025-02-21ExpenseCIBC Visa21020 GST/HST Payable0</v>
      </c>
      <c r="G904" s="15">
        <f t="shared" si="57"/>
        <v>45709</v>
      </c>
      <c r="H904" s="16" t="str">
        <f>IF((IFERROR((VLOOKUP(D904,'Automation (QBO)'!A:B,2,FALSE)),"0"))=0,"Suspense",(IFERROR((VLOOKUP(D904,'Automation (QBO)'!A:B,2,FALSE)),"Suspense")))</f>
        <v>GST/HST Payable</v>
      </c>
      <c r="I904" s="17">
        <f t="shared" si="58"/>
        <v>0</v>
      </c>
      <c r="J904" s="12" t="str">
        <f t="shared" si="59"/>
        <v>GST/HST Payable</v>
      </c>
    </row>
    <row r="905" spans="1:10" ht="16">
      <c r="A905" s="13" t="s">
        <v>397</v>
      </c>
      <c r="B905" s="12" t="s">
        <v>78</v>
      </c>
      <c r="C905" s="12" t="s">
        <v>141</v>
      </c>
      <c r="D905" s="12" t="s">
        <v>506</v>
      </c>
      <c r="E905" s="12">
        <v>10</v>
      </c>
      <c r="F905" s="14" t="str">
        <f t="shared" si="56"/>
        <v>2025-02-21ExpenseDSPC Parking Vancouver21010 Credit Card (CIBC Visa)10</v>
      </c>
      <c r="G905" s="15">
        <f t="shared" si="57"/>
        <v>45709</v>
      </c>
      <c r="H905" s="16" t="str">
        <f>IF((IFERROR((VLOOKUP(D905,'Automation (QBO)'!A:B,2,FALSE)),"0"))=0,"Suspense",(IFERROR((VLOOKUP(D905,'Automation (QBO)'!A:B,2,FALSE)),"Suspense")))</f>
        <v>Credit Card (CIBC Visa)</v>
      </c>
      <c r="I905" s="17">
        <f t="shared" si="58"/>
        <v>10</v>
      </c>
      <c r="J905" s="12" t="str">
        <f t="shared" si="59"/>
        <v>Credit Card (CIBC Visa)</v>
      </c>
    </row>
    <row r="906" spans="1:10" ht="16">
      <c r="A906" s="13" t="s">
        <v>397</v>
      </c>
      <c r="B906" s="12" t="s">
        <v>78</v>
      </c>
      <c r="C906" s="12" t="s">
        <v>94</v>
      </c>
      <c r="D906" s="12" t="s">
        <v>506</v>
      </c>
      <c r="E906" s="12">
        <v>88.43</v>
      </c>
      <c r="F906" s="14" t="str">
        <f t="shared" si="56"/>
        <v>2025-02-21ExpenseDicks Lumber21010 Credit Card (CIBC Visa)88.43</v>
      </c>
      <c r="G906" s="15">
        <f t="shared" si="57"/>
        <v>45709</v>
      </c>
      <c r="H906" s="16" t="str">
        <f>IF((IFERROR((VLOOKUP(D906,'Automation (QBO)'!A:B,2,FALSE)),"0"))=0,"Suspense",(IFERROR((VLOOKUP(D906,'Automation (QBO)'!A:B,2,FALSE)),"Suspense")))</f>
        <v>Credit Card (CIBC Visa)</v>
      </c>
      <c r="I906" s="17">
        <f t="shared" si="58"/>
        <v>88.43</v>
      </c>
      <c r="J906" s="12" t="str">
        <f t="shared" si="59"/>
        <v>Credit Card (CIBC Visa)</v>
      </c>
    </row>
    <row r="907" spans="1:10" ht="16">
      <c r="A907" s="13" t="s">
        <v>397</v>
      </c>
      <c r="B907" s="12" t="s">
        <v>78</v>
      </c>
      <c r="C907" s="12" t="s">
        <v>701</v>
      </c>
      <c r="D907" s="12" t="s">
        <v>506</v>
      </c>
      <c r="E907" s="12">
        <v>817.52</v>
      </c>
      <c r="F907" s="14" t="str">
        <f t="shared" si="56"/>
        <v>2025-02-21ExpenseCIBC Visa21010 Credit Card (CIBC Visa)817.52</v>
      </c>
      <c r="G907" s="15">
        <f t="shared" si="57"/>
        <v>45709</v>
      </c>
      <c r="H907" s="16" t="str">
        <f>IF((IFERROR((VLOOKUP(D907,'Automation (QBO)'!A:B,2,FALSE)),"0"))=0,"Suspense",(IFERROR((VLOOKUP(D907,'Automation (QBO)'!A:B,2,FALSE)),"Suspense")))</f>
        <v>Credit Card (CIBC Visa)</v>
      </c>
      <c r="I907" s="17">
        <f t="shared" si="58"/>
        <v>817.52</v>
      </c>
      <c r="J907" s="12" t="str">
        <f t="shared" si="59"/>
        <v>Credit Card (CIBC Visa)</v>
      </c>
    </row>
    <row r="908" spans="1:10" ht="16">
      <c r="A908" s="13" t="s">
        <v>702</v>
      </c>
      <c r="B908" s="12" t="s">
        <v>78</v>
      </c>
      <c r="C908" s="12" t="s">
        <v>125</v>
      </c>
      <c r="D908" s="12" t="s">
        <v>202</v>
      </c>
      <c r="E908" s="12">
        <v>89.6</v>
      </c>
      <c r="F908" s="14" t="str">
        <f t="shared" si="56"/>
        <v>2025-02-22ExpenseInuit Quickbooks52110 Accounting89.6</v>
      </c>
      <c r="G908" s="15">
        <f t="shared" si="57"/>
        <v>45710</v>
      </c>
      <c r="H908" s="16" t="str">
        <f>IF((IFERROR((VLOOKUP(D908,'Automation (QBO)'!A:B,2,FALSE)),"0"))=0,"Suspense",(IFERROR((VLOOKUP(D908,'Automation (QBO)'!A:B,2,FALSE)),"Suspense")))</f>
        <v>Accounting</v>
      </c>
      <c r="I908" s="17">
        <f t="shared" si="58"/>
        <v>89.6</v>
      </c>
      <c r="J908" s="12" t="str">
        <f t="shared" si="59"/>
        <v>Accounting</v>
      </c>
    </row>
    <row r="909" spans="1:10" ht="16">
      <c r="A909" s="13" t="s">
        <v>702</v>
      </c>
      <c r="B909" s="12" t="s">
        <v>78</v>
      </c>
      <c r="C909" s="12" t="s">
        <v>125</v>
      </c>
      <c r="D909" s="12" t="s">
        <v>199</v>
      </c>
      <c r="E909" s="12">
        <v>0</v>
      </c>
      <c r="F909" s="14" t="str">
        <f t="shared" si="56"/>
        <v>2025-02-22ExpenseInuit Quickbooks21020 GST/HST Payable0</v>
      </c>
      <c r="G909" s="15">
        <f t="shared" si="57"/>
        <v>45710</v>
      </c>
      <c r="H909" s="16" t="str">
        <f>IF((IFERROR((VLOOKUP(D909,'Automation (QBO)'!A:B,2,FALSE)),"0"))=0,"Suspense",(IFERROR((VLOOKUP(D909,'Automation (QBO)'!A:B,2,FALSE)),"Suspense")))</f>
        <v>GST/HST Payable</v>
      </c>
      <c r="I909" s="17">
        <f t="shared" si="58"/>
        <v>0</v>
      </c>
      <c r="J909" s="12" t="str">
        <f t="shared" si="59"/>
        <v>GST/HST Payable</v>
      </c>
    </row>
    <row r="910" spans="1:10" ht="16">
      <c r="A910" s="13" t="s">
        <v>702</v>
      </c>
      <c r="B910" s="12" t="s">
        <v>78</v>
      </c>
      <c r="C910" s="12" t="s">
        <v>125</v>
      </c>
      <c r="D910" s="12" t="s">
        <v>506</v>
      </c>
      <c r="E910" s="12">
        <v>89.6</v>
      </c>
      <c r="F910" s="14" t="str">
        <f t="shared" si="56"/>
        <v>2025-02-22ExpenseInuit Quickbooks21010 Credit Card (CIBC Visa)89.6</v>
      </c>
      <c r="G910" s="15">
        <f t="shared" si="57"/>
        <v>45710</v>
      </c>
      <c r="H910" s="16" t="str">
        <f>IF((IFERROR((VLOOKUP(D910,'Automation (QBO)'!A:B,2,FALSE)),"0"))=0,"Suspense",(IFERROR((VLOOKUP(D910,'Automation (QBO)'!A:B,2,FALSE)),"Suspense")))</f>
        <v>Credit Card (CIBC Visa)</v>
      </c>
      <c r="I910" s="17">
        <f t="shared" si="58"/>
        <v>89.6</v>
      </c>
      <c r="J910" s="12" t="str">
        <f t="shared" si="59"/>
        <v>Credit Card (CIBC Visa)</v>
      </c>
    </row>
    <row r="911" spans="1:10" ht="16">
      <c r="A911" s="13" t="s">
        <v>398</v>
      </c>
      <c r="B911" s="12" t="s">
        <v>78</v>
      </c>
      <c r="C911" s="12" t="s">
        <v>703</v>
      </c>
      <c r="D911" s="12" t="s">
        <v>655</v>
      </c>
      <c r="E911" s="12">
        <v>96585</v>
      </c>
      <c r="F911" s="14" t="str">
        <f t="shared" si="56"/>
        <v>2025-02-24ExpenseSuncoast Enclosures51320 Project Expense - Subcontractors96585</v>
      </c>
      <c r="G911" s="15">
        <f t="shared" si="57"/>
        <v>45712</v>
      </c>
      <c r="H911" s="16" t="str">
        <f>IF((IFERROR((VLOOKUP(D911,'Automation (QBO)'!A:B,2,FALSE)),"0"))=0,"Suspense",(IFERROR((VLOOKUP(D911,'Automation (QBO)'!A:B,2,FALSE)),"Suspense")))</f>
        <v>Project Expense - Subcontractors</v>
      </c>
      <c r="I911" s="17">
        <f t="shared" si="58"/>
        <v>96585</v>
      </c>
      <c r="J911" s="12" t="str">
        <f t="shared" si="59"/>
        <v>Project Expense - Subcontractors</v>
      </c>
    </row>
    <row r="912" spans="1:10" ht="16">
      <c r="A912" s="13" t="s">
        <v>398</v>
      </c>
      <c r="B912" s="12" t="s">
        <v>78</v>
      </c>
      <c r="C912" s="12" t="s">
        <v>703</v>
      </c>
      <c r="D912" s="12" t="s">
        <v>199</v>
      </c>
      <c r="E912" s="12">
        <v>-4829.25</v>
      </c>
      <c r="F912" s="14" t="str">
        <f t="shared" si="56"/>
        <v>2025-02-24ExpenseSuncoast Enclosures21020 GST/HST Payable-4829.25</v>
      </c>
      <c r="G912" s="15">
        <f t="shared" si="57"/>
        <v>45712</v>
      </c>
      <c r="H912" s="16" t="str">
        <f>IF((IFERROR((VLOOKUP(D912,'Automation (QBO)'!A:B,2,FALSE)),"0"))=0,"Suspense",(IFERROR((VLOOKUP(D912,'Automation (QBO)'!A:B,2,FALSE)),"Suspense")))</f>
        <v>GST/HST Payable</v>
      </c>
      <c r="I912" s="17">
        <f t="shared" si="58"/>
        <v>-4829.25</v>
      </c>
      <c r="J912" s="12" t="str">
        <f t="shared" si="59"/>
        <v>GST/HST Payable</v>
      </c>
    </row>
    <row r="913" spans="1:10" ht="16">
      <c r="A913" s="13" t="s">
        <v>398</v>
      </c>
      <c r="B913" s="12" t="s">
        <v>78</v>
      </c>
      <c r="C913" s="12" t="s">
        <v>704</v>
      </c>
      <c r="D913" s="12" t="s">
        <v>661</v>
      </c>
      <c r="E913" s="12">
        <v>189.95</v>
      </c>
      <c r="F913" s="14" t="str">
        <f t="shared" si="56"/>
        <v>2025-02-24ExpenseMisterlamp51335 Project Expense - Materials189.95</v>
      </c>
      <c r="G913" s="15">
        <f t="shared" si="57"/>
        <v>45712</v>
      </c>
      <c r="H913" s="16" t="str">
        <f>IF((IFERROR((VLOOKUP(D913,'Automation (QBO)'!A:B,2,FALSE)),"0"))=0,"Suspense",(IFERROR((VLOOKUP(D913,'Automation (QBO)'!A:B,2,FALSE)),"Suspense")))</f>
        <v>Project Expense - Materials</v>
      </c>
      <c r="I913" s="17">
        <f t="shared" si="58"/>
        <v>189.95</v>
      </c>
      <c r="J913" s="12" t="str">
        <f t="shared" si="59"/>
        <v>Project Expense - Materials</v>
      </c>
    </row>
    <row r="914" spans="1:10" ht="16">
      <c r="A914" s="13" t="s">
        <v>398</v>
      </c>
      <c r="B914" s="12" t="s">
        <v>78</v>
      </c>
      <c r="C914" s="12" t="s">
        <v>704</v>
      </c>
      <c r="D914" s="12" t="s">
        <v>199</v>
      </c>
      <c r="E914" s="12">
        <v>0</v>
      </c>
      <c r="F914" s="14" t="str">
        <f t="shared" si="56"/>
        <v>2025-02-24ExpenseMisterlamp21020 GST/HST Payable0</v>
      </c>
      <c r="G914" s="15">
        <f t="shared" si="57"/>
        <v>45712</v>
      </c>
      <c r="H914" s="16" t="str">
        <f>IF((IFERROR((VLOOKUP(D914,'Automation (QBO)'!A:B,2,FALSE)),"0"))=0,"Suspense",(IFERROR((VLOOKUP(D914,'Automation (QBO)'!A:B,2,FALSE)),"Suspense")))</f>
        <v>GST/HST Payable</v>
      </c>
      <c r="I914" s="17">
        <f t="shared" si="58"/>
        <v>0</v>
      </c>
      <c r="J914" s="12" t="str">
        <f t="shared" si="59"/>
        <v>GST/HST Payable</v>
      </c>
    </row>
    <row r="915" spans="1:10" ht="16">
      <c r="A915" s="13" t="s">
        <v>398</v>
      </c>
      <c r="B915" s="12" t="s">
        <v>78</v>
      </c>
      <c r="C915" s="12" t="s">
        <v>144</v>
      </c>
      <c r="D915" s="12" t="s">
        <v>654</v>
      </c>
      <c r="E915" s="12">
        <v>247</v>
      </c>
      <c r="F915" s="14" t="str">
        <f t="shared" si="56"/>
        <v>2025-02-24ExpenseSuter Brook Dental Group52173 Health Spending - Scott247</v>
      </c>
      <c r="G915" s="15">
        <f t="shared" si="57"/>
        <v>45712</v>
      </c>
      <c r="H915" s="16" t="str">
        <f>IF((IFERROR((VLOOKUP(D915,'Automation (QBO)'!A:B,2,FALSE)),"0"))=0,"Suspense",(IFERROR((VLOOKUP(D915,'Automation (QBO)'!A:B,2,FALSE)),"Suspense")))</f>
        <v>Health Spending - Scott</v>
      </c>
      <c r="I915" s="17">
        <f t="shared" si="58"/>
        <v>247</v>
      </c>
      <c r="J915" s="12" t="str">
        <f t="shared" si="59"/>
        <v>Health Spending - Scott</v>
      </c>
    </row>
    <row r="916" spans="1:10" ht="16">
      <c r="A916" s="13" t="s">
        <v>398</v>
      </c>
      <c r="B916" s="12" t="s">
        <v>78</v>
      </c>
      <c r="C916" s="12" t="s">
        <v>144</v>
      </c>
      <c r="D916" s="12" t="s">
        <v>199</v>
      </c>
      <c r="E916" s="12">
        <v>0</v>
      </c>
      <c r="F916" s="14" t="str">
        <f t="shared" si="56"/>
        <v>2025-02-24ExpenseSuter Brook Dental Group21020 GST/HST Payable0</v>
      </c>
      <c r="G916" s="15">
        <f t="shared" si="57"/>
        <v>45712</v>
      </c>
      <c r="H916" s="16" t="str">
        <f>IF((IFERROR((VLOOKUP(D916,'Automation (QBO)'!A:B,2,FALSE)),"0"))=0,"Suspense",(IFERROR((VLOOKUP(D916,'Automation (QBO)'!A:B,2,FALSE)),"Suspense")))</f>
        <v>GST/HST Payable</v>
      </c>
      <c r="I916" s="17">
        <f t="shared" si="58"/>
        <v>0</v>
      </c>
      <c r="J916" s="12" t="str">
        <f t="shared" si="59"/>
        <v>GST/HST Payable</v>
      </c>
    </row>
    <row r="917" spans="1:10" ht="16">
      <c r="A917" s="13" t="s">
        <v>398</v>
      </c>
      <c r="B917" s="12" t="s">
        <v>78</v>
      </c>
      <c r="C917" s="12" t="s">
        <v>126</v>
      </c>
      <c r="D917" s="12" t="s">
        <v>660</v>
      </c>
      <c r="E917" s="12">
        <v>1680</v>
      </c>
      <c r="F917" s="14" t="str">
        <f t="shared" si="56"/>
        <v>2025-02-24ExpenseManjot S. Nagra52152 Technology &amp; Website1680</v>
      </c>
      <c r="G917" s="15">
        <f t="shared" si="57"/>
        <v>45712</v>
      </c>
      <c r="H917" s="16" t="str">
        <f>IF((IFERROR((VLOOKUP(D917,'Automation (QBO)'!A:B,2,FALSE)),"0"))=0,"Suspense",(IFERROR((VLOOKUP(D917,'Automation (QBO)'!A:B,2,FALSE)),"Suspense")))</f>
        <v>Technology &amp; Website</v>
      </c>
      <c r="I917" s="17">
        <f t="shared" si="58"/>
        <v>1680</v>
      </c>
      <c r="J917" s="12" t="str">
        <f t="shared" si="59"/>
        <v>Technology &amp; Website</v>
      </c>
    </row>
    <row r="918" spans="1:10" ht="16">
      <c r="A918" s="13" t="s">
        <v>398</v>
      </c>
      <c r="B918" s="12" t="s">
        <v>78</v>
      </c>
      <c r="C918" s="12" t="s">
        <v>126</v>
      </c>
      <c r="D918" s="12" t="s">
        <v>199</v>
      </c>
      <c r="E918" s="12">
        <v>0</v>
      </c>
      <c r="F918" s="14" t="str">
        <f t="shared" si="56"/>
        <v>2025-02-24ExpenseManjot S. Nagra21020 GST/HST Payable0</v>
      </c>
      <c r="G918" s="15">
        <f t="shared" si="57"/>
        <v>45712</v>
      </c>
      <c r="H918" s="16" t="str">
        <f>IF((IFERROR((VLOOKUP(D918,'Automation (QBO)'!A:B,2,FALSE)),"0"))=0,"Suspense",(IFERROR((VLOOKUP(D918,'Automation (QBO)'!A:B,2,FALSE)),"Suspense")))</f>
        <v>GST/HST Payable</v>
      </c>
      <c r="I918" s="17">
        <f t="shared" si="58"/>
        <v>0</v>
      </c>
      <c r="J918" s="12" t="str">
        <f t="shared" si="59"/>
        <v>GST/HST Payable</v>
      </c>
    </row>
    <row r="919" spans="1:10" ht="16">
      <c r="A919" s="13" t="s">
        <v>398</v>
      </c>
      <c r="B919" s="12" t="s">
        <v>78</v>
      </c>
      <c r="C919" s="12" t="s">
        <v>705</v>
      </c>
      <c r="D919" s="12" t="s">
        <v>199</v>
      </c>
      <c r="E919" s="12">
        <v>-601.25</v>
      </c>
      <c r="F919" s="14" t="str">
        <f t="shared" si="56"/>
        <v>2025-02-24ExpenseLetter Art Neon Ltd.21020 GST/HST Payable-601.25</v>
      </c>
      <c r="G919" s="15">
        <f t="shared" si="57"/>
        <v>45712</v>
      </c>
      <c r="H919" s="16" t="str">
        <f>IF((IFERROR((VLOOKUP(D919,'Automation (QBO)'!A:B,2,FALSE)),"0"))=0,"Suspense",(IFERROR((VLOOKUP(D919,'Automation (QBO)'!A:B,2,FALSE)),"Suspense")))</f>
        <v>GST/HST Payable</v>
      </c>
      <c r="I919" s="17">
        <f t="shared" si="58"/>
        <v>-601.25</v>
      </c>
      <c r="J919" s="12" t="str">
        <f t="shared" si="59"/>
        <v>GST/HST Payable</v>
      </c>
    </row>
    <row r="920" spans="1:10" ht="16">
      <c r="A920" s="13" t="s">
        <v>398</v>
      </c>
      <c r="B920" s="12" t="s">
        <v>78</v>
      </c>
      <c r="C920" s="12" t="s">
        <v>706</v>
      </c>
      <c r="D920" s="12" t="s">
        <v>655</v>
      </c>
      <c r="E920" s="12">
        <v>2280</v>
      </c>
      <c r="F920" s="14" t="str">
        <f t="shared" si="56"/>
        <v>2025-02-24ExpenseJaime Fletcher51320 Project Expense - Subcontractors2280</v>
      </c>
      <c r="G920" s="15">
        <f t="shared" si="57"/>
        <v>45712</v>
      </c>
      <c r="H920" s="16" t="str">
        <f>IF((IFERROR((VLOOKUP(D920,'Automation (QBO)'!A:B,2,FALSE)),"0"))=0,"Suspense",(IFERROR((VLOOKUP(D920,'Automation (QBO)'!A:B,2,FALSE)),"Suspense")))</f>
        <v>Project Expense - Subcontractors</v>
      </c>
      <c r="I920" s="17">
        <f t="shared" si="58"/>
        <v>2280</v>
      </c>
      <c r="J920" s="12" t="str">
        <f t="shared" si="59"/>
        <v>Project Expense - Subcontractors</v>
      </c>
    </row>
    <row r="921" spans="1:10" ht="16">
      <c r="A921" s="13" t="s">
        <v>398</v>
      </c>
      <c r="B921" s="12" t="s">
        <v>78</v>
      </c>
      <c r="C921" s="12" t="s">
        <v>706</v>
      </c>
      <c r="D921" s="12" t="s">
        <v>199</v>
      </c>
      <c r="E921" s="12">
        <v>0</v>
      </c>
      <c r="F921" s="14" t="str">
        <f t="shared" si="56"/>
        <v>2025-02-24ExpenseJaime Fletcher21020 GST/HST Payable0</v>
      </c>
      <c r="G921" s="15">
        <f t="shared" si="57"/>
        <v>45712</v>
      </c>
      <c r="H921" s="16" t="str">
        <f>IF((IFERROR((VLOOKUP(D921,'Automation (QBO)'!A:B,2,FALSE)),"0"))=0,"Suspense",(IFERROR((VLOOKUP(D921,'Automation (QBO)'!A:B,2,FALSE)),"Suspense")))</f>
        <v>GST/HST Payable</v>
      </c>
      <c r="I921" s="17">
        <f t="shared" si="58"/>
        <v>0</v>
      </c>
      <c r="J921" s="12" t="str">
        <f t="shared" si="59"/>
        <v>GST/HST Payable</v>
      </c>
    </row>
    <row r="922" spans="1:10" ht="16">
      <c r="A922" s="13" t="s">
        <v>398</v>
      </c>
      <c r="B922" s="12" t="s">
        <v>78</v>
      </c>
      <c r="C922" s="12" t="s">
        <v>707</v>
      </c>
      <c r="D922" s="12" t="s">
        <v>655</v>
      </c>
      <c r="E922" s="12">
        <v>4346.13</v>
      </c>
      <c r="F922" s="14" t="str">
        <f t="shared" si="56"/>
        <v>2025-02-24ExpenseSean Slight51320 Project Expense - Subcontractors4346.13</v>
      </c>
      <c r="G922" s="15">
        <f t="shared" si="57"/>
        <v>45712</v>
      </c>
      <c r="H922" s="16" t="str">
        <f>IF((IFERROR((VLOOKUP(D922,'Automation (QBO)'!A:B,2,FALSE)),"0"))=0,"Suspense",(IFERROR((VLOOKUP(D922,'Automation (QBO)'!A:B,2,FALSE)),"Suspense")))</f>
        <v>Project Expense - Subcontractors</v>
      </c>
      <c r="I922" s="17">
        <f t="shared" si="58"/>
        <v>4346.13</v>
      </c>
      <c r="J922" s="12" t="str">
        <f t="shared" si="59"/>
        <v>Project Expense - Subcontractors</v>
      </c>
    </row>
    <row r="923" spans="1:10" ht="16">
      <c r="A923" s="13" t="s">
        <v>398</v>
      </c>
      <c r="B923" s="12" t="s">
        <v>78</v>
      </c>
      <c r="C923" s="12" t="s">
        <v>707</v>
      </c>
      <c r="D923" s="12" t="s">
        <v>199</v>
      </c>
      <c r="E923" s="12">
        <v>0</v>
      </c>
      <c r="F923" s="14" t="str">
        <f t="shared" si="56"/>
        <v>2025-02-24ExpenseSean Slight21020 GST/HST Payable0</v>
      </c>
      <c r="G923" s="15">
        <f t="shared" si="57"/>
        <v>45712</v>
      </c>
      <c r="H923" s="16" t="str">
        <f>IF((IFERROR((VLOOKUP(D923,'Automation (QBO)'!A:B,2,FALSE)),"0"))=0,"Suspense",(IFERROR((VLOOKUP(D923,'Automation (QBO)'!A:B,2,FALSE)),"Suspense")))</f>
        <v>GST/HST Payable</v>
      </c>
      <c r="I923" s="17">
        <f t="shared" si="58"/>
        <v>0</v>
      </c>
      <c r="J923" s="12" t="str">
        <f t="shared" si="59"/>
        <v>GST/HST Payable</v>
      </c>
    </row>
    <row r="924" spans="1:10" ht="16">
      <c r="A924" s="13" t="s">
        <v>398</v>
      </c>
      <c r="B924" s="12" t="s">
        <v>84</v>
      </c>
      <c r="C924" s="12" t="s">
        <v>164</v>
      </c>
      <c r="D924" s="12" t="s">
        <v>218</v>
      </c>
      <c r="E924" s="12">
        <v>-17988.080000000002</v>
      </c>
      <c r="F924" s="14" t="str">
        <f t="shared" si="56"/>
        <v>2025-02-24InvoiceBrowns Newport Village21045 Deposit Received-17988.08</v>
      </c>
      <c r="G924" s="15">
        <f t="shared" si="57"/>
        <v>45712</v>
      </c>
      <c r="H924" s="16" t="str">
        <f>IF((IFERROR((VLOOKUP(D924,'Automation (QBO)'!A:B,2,FALSE)),"0"))=0,"Suspense",(IFERROR((VLOOKUP(D924,'Automation (QBO)'!A:B,2,FALSE)),"Suspense")))</f>
        <v>Liability - Depostis Received</v>
      </c>
      <c r="I924" s="17">
        <f t="shared" si="58"/>
        <v>-17988.080000000002</v>
      </c>
      <c r="J924" s="12" t="str">
        <f t="shared" si="59"/>
        <v>Liability - Depostis Received</v>
      </c>
    </row>
    <row r="925" spans="1:10" ht="16">
      <c r="A925" s="13" t="s">
        <v>398</v>
      </c>
      <c r="B925" s="12" t="s">
        <v>84</v>
      </c>
      <c r="C925" s="12" t="s">
        <v>164</v>
      </c>
      <c r="D925" s="12" t="s">
        <v>199</v>
      </c>
      <c r="E925" s="12">
        <v>856.57</v>
      </c>
      <c r="F925" s="14" t="str">
        <f t="shared" si="56"/>
        <v>2025-02-24InvoiceBrowns Newport Village21020 GST/HST Payable856.57</v>
      </c>
      <c r="G925" s="15">
        <f t="shared" si="57"/>
        <v>45712</v>
      </c>
      <c r="H925" s="16" t="str">
        <f>IF((IFERROR((VLOOKUP(D925,'Automation (QBO)'!A:B,2,FALSE)),"0"))=0,"Suspense",(IFERROR((VLOOKUP(D925,'Automation (QBO)'!A:B,2,FALSE)),"Suspense")))</f>
        <v>GST/HST Payable</v>
      </c>
      <c r="I925" s="17">
        <f t="shared" si="58"/>
        <v>856.57</v>
      </c>
      <c r="J925" s="12" t="str">
        <f t="shared" si="59"/>
        <v>GST/HST Payable</v>
      </c>
    </row>
    <row r="926" spans="1:10" ht="16">
      <c r="A926" s="13" t="s">
        <v>398</v>
      </c>
      <c r="B926" s="12" t="s">
        <v>84</v>
      </c>
      <c r="C926" s="12" t="s">
        <v>164</v>
      </c>
      <c r="D926" s="12" t="s">
        <v>199</v>
      </c>
      <c r="E926" s="12">
        <v>0</v>
      </c>
      <c r="F926" s="14" t="str">
        <f t="shared" si="56"/>
        <v>2025-02-24InvoiceBrowns Newport Village21020 GST/HST Payable0</v>
      </c>
      <c r="G926" s="15">
        <f t="shared" si="57"/>
        <v>45712</v>
      </c>
      <c r="H926" s="16" t="str">
        <f>IF((IFERROR((VLOOKUP(D926,'Automation (QBO)'!A:B,2,FALSE)),"0"))=0,"Suspense",(IFERROR((VLOOKUP(D926,'Automation (QBO)'!A:B,2,FALSE)),"Suspense")))</f>
        <v>GST/HST Payable</v>
      </c>
      <c r="I926" s="17">
        <f t="shared" si="58"/>
        <v>0</v>
      </c>
      <c r="J926" s="12" t="str">
        <f t="shared" si="59"/>
        <v>GST/HST Payable</v>
      </c>
    </row>
    <row r="927" spans="1:10" ht="16">
      <c r="A927" s="13" t="s">
        <v>398</v>
      </c>
      <c r="B927" s="12" t="s">
        <v>84</v>
      </c>
      <c r="C927" s="12" t="s">
        <v>164</v>
      </c>
      <c r="D927" s="12" t="s">
        <v>667</v>
      </c>
      <c r="E927" s="12">
        <v>1200</v>
      </c>
      <c r="F927" s="14" t="str">
        <f t="shared" si="56"/>
        <v>2025-02-24InvoiceBrowns Newport Village41005 Labour - Project Managment1200</v>
      </c>
      <c r="G927" s="15">
        <f t="shared" si="57"/>
        <v>45712</v>
      </c>
      <c r="H927" s="16" t="str">
        <f>IF((IFERROR((VLOOKUP(D927,'Automation (QBO)'!A:B,2,FALSE)),"0"))=0,"Suspense",(IFERROR((VLOOKUP(D927,'Automation (QBO)'!A:B,2,FALSE)),"Suspense")))</f>
        <v>Labour - Project Managment</v>
      </c>
      <c r="I927" s="17">
        <f t="shared" si="58"/>
        <v>1200</v>
      </c>
      <c r="J927" s="12" t="str">
        <f t="shared" si="59"/>
        <v>Labour - Project Managment</v>
      </c>
    </row>
    <row r="928" spans="1:10" ht="16">
      <c r="A928" s="13" t="s">
        <v>398</v>
      </c>
      <c r="B928" s="12" t="s">
        <v>84</v>
      </c>
      <c r="C928" s="12" t="s">
        <v>164</v>
      </c>
      <c r="D928" s="12" t="s">
        <v>667</v>
      </c>
      <c r="E928" s="12">
        <v>3300</v>
      </c>
      <c r="F928" s="14" t="str">
        <f t="shared" si="56"/>
        <v>2025-02-24InvoiceBrowns Newport Village41005 Labour - Project Managment3300</v>
      </c>
      <c r="G928" s="15">
        <f t="shared" si="57"/>
        <v>45712</v>
      </c>
      <c r="H928" s="16" t="str">
        <f>IF((IFERROR((VLOOKUP(D928,'Automation (QBO)'!A:B,2,FALSE)),"0"))=0,"Suspense",(IFERROR((VLOOKUP(D928,'Automation (QBO)'!A:B,2,FALSE)),"Suspense")))</f>
        <v>Labour - Project Managment</v>
      </c>
      <c r="I928" s="17">
        <f t="shared" si="58"/>
        <v>3300</v>
      </c>
      <c r="J928" s="12" t="str">
        <f t="shared" si="59"/>
        <v>Labour - Project Managment</v>
      </c>
    </row>
    <row r="929" spans="1:10" ht="16">
      <c r="A929" s="13" t="s">
        <v>398</v>
      </c>
      <c r="B929" s="12" t="s">
        <v>84</v>
      </c>
      <c r="C929" s="12" t="s">
        <v>164</v>
      </c>
      <c r="D929" s="12" t="s">
        <v>667</v>
      </c>
      <c r="E929" s="12">
        <v>375</v>
      </c>
      <c r="F929" s="14" t="str">
        <f t="shared" si="56"/>
        <v>2025-02-24InvoiceBrowns Newport Village41005 Labour - Project Managment375</v>
      </c>
      <c r="G929" s="15">
        <f t="shared" si="57"/>
        <v>45712</v>
      </c>
      <c r="H929" s="16" t="str">
        <f>IF((IFERROR((VLOOKUP(D929,'Automation (QBO)'!A:B,2,FALSE)),"0"))=0,"Suspense",(IFERROR((VLOOKUP(D929,'Automation (QBO)'!A:B,2,FALSE)),"Suspense")))</f>
        <v>Labour - Project Managment</v>
      </c>
      <c r="I929" s="17">
        <f t="shared" si="58"/>
        <v>375</v>
      </c>
      <c r="J929" s="12" t="str">
        <f t="shared" si="59"/>
        <v>Labour - Project Managment</v>
      </c>
    </row>
    <row r="930" spans="1:10" ht="16">
      <c r="A930" s="13" t="s">
        <v>398</v>
      </c>
      <c r="B930" s="12" t="s">
        <v>84</v>
      </c>
      <c r="C930" s="12" t="s">
        <v>164</v>
      </c>
      <c r="D930" s="12" t="s">
        <v>667</v>
      </c>
      <c r="E930" s="12">
        <v>975</v>
      </c>
      <c r="F930" s="14" t="str">
        <f t="shared" si="56"/>
        <v>2025-02-24InvoiceBrowns Newport Village41005 Labour - Project Managment975</v>
      </c>
      <c r="G930" s="15">
        <f t="shared" si="57"/>
        <v>45712</v>
      </c>
      <c r="H930" s="16" t="str">
        <f>IF((IFERROR((VLOOKUP(D930,'Automation (QBO)'!A:B,2,FALSE)),"0"))=0,"Suspense",(IFERROR((VLOOKUP(D930,'Automation (QBO)'!A:B,2,FALSE)),"Suspense")))</f>
        <v>Labour - Project Managment</v>
      </c>
      <c r="I930" s="17">
        <f t="shared" si="58"/>
        <v>975</v>
      </c>
      <c r="J930" s="12" t="str">
        <f t="shared" si="59"/>
        <v>Labour - Project Managment</v>
      </c>
    </row>
    <row r="931" spans="1:10" ht="16">
      <c r="A931" s="13" t="s">
        <v>398</v>
      </c>
      <c r="B931" s="12" t="s">
        <v>84</v>
      </c>
      <c r="C931" s="12" t="s">
        <v>164</v>
      </c>
      <c r="D931" s="12" t="s">
        <v>199</v>
      </c>
      <c r="E931" s="12">
        <v>292.5</v>
      </c>
      <c r="F931" s="14" t="str">
        <f t="shared" si="56"/>
        <v>2025-02-24InvoiceBrowns Newport Village21020 GST/HST Payable292.5</v>
      </c>
      <c r="G931" s="15">
        <f t="shared" si="57"/>
        <v>45712</v>
      </c>
      <c r="H931" s="16" t="str">
        <f>IF((IFERROR((VLOOKUP(D931,'Automation (QBO)'!A:B,2,FALSE)),"0"))=0,"Suspense",(IFERROR((VLOOKUP(D931,'Automation (QBO)'!A:B,2,FALSE)),"Suspense")))</f>
        <v>GST/HST Payable</v>
      </c>
      <c r="I931" s="17">
        <f t="shared" si="58"/>
        <v>292.5</v>
      </c>
      <c r="J931" s="12" t="str">
        <f t="shared" si="59"/>
        <v>GST/HST Payable</v>
      </c>
    </row>
    <row r="932" spans="1:10" ht="16">
      <c r="A932" s="13" t="s">
        <v>398</v>
      </c>
      <c r="B932" s="12" t="s">
        <v>84</v>
      </c>
      <c r="C932" s="12" t="s">
        <v>164</v>
      </c>
      <c r="D932" s="12" t="s">
        <v>667</v>
      </c>
      <c r="E932" s="12">
        <v>12626.26</v>
      </c>
      <c r="F932" s="14" t="str">
        <f t="shared" si="56"/>
        <v>2025-02-24InvoiceBrowns Newport Village41005 Labour - Project Managment12626.26</v>
      </c>
      <c r="G932" s="15">
        <f t="shared" si="57"/>
        <v>45712</v>
      </c>
      <c r="H932" s="16" t="str">
        <f>IF((IFERROR((VLOOKUP(D932,'Automation (QBO)'!A:B,2,FALSE)),"0"))=0,"Suspense",(IFERROR((VLOOKUP(D932,'Automation (QBO)'!A:B,2,FALSE)),"Suspense")))</f>
        <v>Labour - Project Managment</v>
      </c>
      <c r="I932" s="17">
        <f t="shared" si="58"/>
        <v>12626.26</v>
      </c>
      <c r="J932" s="12" t="str">
        <f t="shared" si="59"/>
        <v>Labour - Project Managment</v>
      </c>
    </row>
    <row r="933" spans="1:10" ht="16">
      <c r="A933" s="13" t="s">
        <v>398</v>
      </c>
      <c r="B933" s="12" t="s">
        <v>84</v>
      </c>
      <c r="C933" s="12" t="s">
        <v>164</v>
      </c>
      <c r="D933" s="12" t="s">
        <v>667</v>
      </c>
      <c r="E933" s="12">
        <v>0</v>
      </c>
      <c r="F933" s="14" t="str">
        <f t="shared" si="56"/>
        <v>2025-02-24InvoiceBrowns Newport Village41005 Labour - Project Managment0</v>
      </c>
      <c r="G933" s="15">
        <f t="shared" si="57"/>
        <v>45712</v>
      </c>
      <c r="H933" s="16" t="str">
        <f>IF((IFERROR((VLOOKUP(D933,'Automation (QBO)'!A:B,2,FALSE)),"0"))=0,"Suspense",(IFERROR((VLOOKUP(D933,'Automation (QBO)'!A:B,2,FALSE)),"Suspense")))</f>
        <v>Labour - Project Managment</v>
      </c>
      <c r="I933" s="17">
        <f t="shared" si="58"/>
        <v>0</v>
      </c>
      <c r="J933" s="12" t="str">
        <f t="shared" si="59"/>
        <v>Labour - Project Managment</v>
      </c>
    </row>
    <row r="934" spans="1:10" ht="16">
      <c r="A934" s="13" t="s">
        <v>398</v>
      </c>
      <c r="B934" s="12" t="s">
        <v>84</v>
      </c>
      <c r="C934" s="12" t="s">
        <v>164</v>
      </c>
      <c r="D934" s="12" t="s">
        <v>844</v>
      </c>
      <c r="E934" s="12">
        <v>0</v>
      </c>
      <c r="F934" s="14" t="str">
        <f t="shared" si="56"/>
        <v>2025-02-24InvoiceBrowns Newport Village42035 Billable Expense Income0</v>
      </c>
      <c r="G934" s="15">
        <f t="shared" si="57"/>
        <v>45712</v>
      </c>
      <c r="H934" s="16" t="str">
        <f>IF((IFERROR((VLOOKUP(D934,'Automation (QBO)'!A:B,2,FALSE)),"0"))=0,"Suspense",(IFERROR((VLOOKUP(D934,'Automation (QBO)'!A:B,2,FALSE)),"Suspense")))</f>
        <v>Suspense</v>
      </c>
      <c r="I934" s="17">
        <f t="shared" si="58"/>
        <v>0</v>
      </c>
      <c r="J934" s="12" t="str">
        <f t="shared" si="59"/>
        <v>Suspense</v>
      </c>
    </row>
    <row r="935" spans="1:10" ht="16">
      <c r="A935" s="13" t="s">
        <v>398</v>
      </c>
      <c r="B935" s="12" t="s">
        <v>84</v>
      </c>
      <c r="C935" s="12" t="s">
        <v>164</v>
      </c>
      <c r="D935" s="12" t="s">
        <v>667</v>
      </c>
      <c r="E935" s="12">
        <v>1650</v>
      </c>
      <c r="F935" s="14" t="str">
        <f t="shared" si="56"/>
        <v>2025-02-24InvoiceBrowns Newport Village41005 Labour - Project Managment1650</v>
      </c>
      <c r="G935" s="15">
        <f t="shared" si="57"/>
        <v>45712</v>
      </c>
      <c r="H935" s="16" t="str">
        <f>IF((IFERROR((VLOOKUP(D935,'Automation (QBO)'!A:B,2,FALSE)),"0"))=0,"Suspense",(IFERROR((VLOOKUP(D935,'Automation (QBO)'!A:B,2,FALSE)),"Suspense")))</f>
        <v>Labour - Project Managment</v>
      </c>
      <c r="I935" s="17">
        <f t="shared" si="58"/>
        <v>1650</v>
      </c>
      <c r="J935" s="12" t="str">
        <f t="shared" si="59"/>
        <v>Labour - Project Managment</v>
      </c>
    </row>
    <row r="936" spans="1:10" ht="16">
      <c r="A936" s="13" t="s">
        <v>398</v>
      </c>
      <c r="B936" s="12" t="s">
        <v>84</v>
      </c>
      <c r="C936" s="12" t="s">
        <v>164</v>
      </c>
      <c r="D936" s="12" t="s">
        <v>667</v>
      </c>
      <c r="E936" s="12">
        <v>2855.25</v>
      </c>
      <c r="F936" s="14" t="str">
        <f t="shared" si="56"/>
        <v>2025-02-24InvoiceBrowns Newport Village41005 Labour - Project Managment2855.25</v>
      </c>
      <c r="G936" s="15">
        <f t="shared" si="57"/>
        <v>45712</v>
      </c>
      <c r="H936" s="16" t="str">
        <f>IF((IFERROR((VLOOKUP(D936,'Automation (QBO)'!A:B,2,FALSE)),"0"))=0,"Suspense",(IFERROR((VLOOKUP(D936,'Automation (QBO)'!A:B,2,FALSE)),"Suspense")))</f>
        <v>Labour - Project Managment</v>
      </c>
      <c r="I936" s="17">
        <f t="shared" si="58"/>
        <v>2855.25</v>
      </c>
      <c r="J936" s="12" t="str">
        <f t="shared" si="59"/>
        <v>Labour - Project Managment</v>
      </c>
    </row>
    <row r="937" spans="1:10" ht="16">
      <c r="A937" s="13" t="s">
        <v>398</v>
      </c>
      <c r="B937" s="12" t="s">
        <v>84</v>
      </c>
      <c r="C937" s="12" t="s">
        <v>164</v>
      </c>
      <c r="D937" s="12" t="s">
        <v>666</v>
      </c>
      <c r="E937" s="12">
        <v>0</v>
      </c>
      <c r="F937" s="14" t="str">
        <f t="shared" si="56"/>
        <v>2025-02-24InvoiceBrowns Newport Village12000 [Accounts Receivable]0</v>
      </c>
      <c r="G937" s="15">
        <f t="shared" si="57"/>
        <v>45712</v>
      </c>
      <c r="H937" s="16" t="str">
        <f>IF((IFERROR((VLOOKUP(D937,'Automation (QBO)'!A:B,2,FALSE)),"0"))=0,"Suspense",(IFERROR((VLOOKUP(D937,'Automation (QBO)'!A:B,2,FALSE)),"Suspense")))</f>
        <v>Accounts Recievable - Suspense</v>
      </c>
      <c r="I937" s="17">
        <f t="shared" si="58"/>
        <v>0</v>
      </c>
      <c r="J937" s="12" t="str">
        <f t="shared" si="59"/>
        <v>Accounts Recievable - Suspense</v>
      </c>
    </row>
    <row r="938" spans="1:10" ht="16">
      <c r="A938" s="13" t="s">
        <v>398</v>
      </c>
      <c r="B938" s="12" t="s">
        <v>98</v>
      </c>
      <c r="C938" s="12" t="s">
        <v>149</v>
      </c>
      <c r="D938" s="12" t="s">
        <v>661</v>
      </c>
      <c r="E938" s="12">
        <v>-669.72</v>
      </c>
      <c r="F938" s="14" t="str">
        <f t="shared" si="56"/>
        <v>2025-02-24Credit Card CreditRobinson51335 Project Expense - Materials-669.72</v>
      </c>
      <c r="G938" s="15">
        <f t="shared" si="57"/>
        <v>45712</v>
      </c>
      <c r="H938" s="16" t="str">
        <f>IF((IFERROR((VLOOKUP(D938,'Automation (QBO)'!A:B,2,FALSE)),"0"))=0,"Suspense",(IFERROR((VLOOKUP(D938,'Automation (QBO)'!A:B,2,FALSE)),"Suspense")))</f>
        <v>Project Expense - Materials</v>
      </c>
      <c r="I938" s="17">
        <f t="shared" si="58"/>
        <v>-669.72</v>
      </c>
      <c r="J938" s="12" t="str">
        <f t="shared" si="59"/>
        <v>Project Expense - Materials</v>
      </c>
    </row>
    <row r="939" spans="1:10" ht="16">
      <c r="A939" s="13" t="s">
        <v>398</v>
      </c>
      <c r="B939" s="12" t="s">
        <v>98</v>
      </c>
      <c r="C939" s="12" t="s">
        <v>149</v>
      </c>
      <c r="D939" s="12" t="s">
        <v>199</v>
      </c>
      <c r="E939" s="12">
        <v>33.49</v>
      </c>
      <c r="F939" s="14" t="str">
        <f t="shared" si="56"/>
        <v>2025-02-24Credit Card CreditRobinson21020 GST/HST Payable33.49</v>
      </c>
      <c r="G939" s="15">
        <f t="shared" si="57"/>
        <v>45712</v>
      </c>
      <c r="H939" s="16" t="str">
        <f>IF((IFERROR((VLOOKUP(D939,'Automation (QBO)'!A:B,2,FALSE)),"0"))=0,"Suspense",(IFERROR((VLOOKUP(D939,'Automation (QBO)'!A:B,2,FALSE)),"Suspense")))</f>
        <v>GST/HST Payable</v>
      </c>
      <c r="I939" s="17">
        <f t="shared" si="58"/>
        <v>33.49</v>
      </c>
      <c r="J939" s="12" t="str">
        <f t="shared" si="59"/>
        <v>GST/HST Payable</v>
      </c>
    </row>
    <row r="940" spans="1:10" ht="16">
      <c r="A940" s="13" t="s">
        <v>398</v>
      </c>
      <c r="B940" s="12" t="s">
        <v>78</v>
      </c>
      <c r="C940" s="12" t="s">
        <v>127</v>
      </c>
      <c r="D940" s="12" t="s">
        <v>661</v>
      </c>
      <c r="E940" s="12">
        <v>461.88</v>
      </c>
      <c r="F940" s="14" t="str">
        <f t="shared" si="56"/>
        <v>2025-02-24ExpenseANDREW SHERET LIMITED51335 Project Expense - Materials461.88</v>
      </c>
      <c r="G940" s="15">
        <f t="shared" si="57"/>
        <v>45712</v>
      </c>
      <c r="H940" s="16" t="str">
        <f>IF((IFERROR((VLOOKUP(D940,'Automation (QBO)'!A:B,2,FALSE)),"0"))=0,"Suspense",(IFERROR((VLOOKUP(D940,'Automation (QBO)'!A:B,2,FALSE)),"Suspense")))</f>
        <v>Project Expense - Materials</v>
      </c>
      <c r="I940" s="17">
        <f t="shared" si="58"/>
        <v>461.88</v>
      </c>
      <c r="J940" s="12" t="str">
        <f t="shared" si="59"/>
        <v>Project Expense - Materials</v>
      </c>
    </row>
    <row r="941" spans="1:10" ht="16">
      <c r="A941" s="13" t="s">
        <v>398</v>
      </c>
      <c r="B941" s="12" t="s">
        <v>78</v>
      </c>
      <c r="C941" s="12" t="s">
        <v>127</v>
      </c>
      <c r="D941" s="12" t="s">
        <v>199</v>
      </c>
      <c r="E941" s="12">
        <v>-21.58</v>
      </c>
      <c r="F941" s="14" t="str">
        <f t="shared" si="56"/>
        <v>2025-02-24ExpenseANDREW SHERET LIMITED21020 GST/HST Payable-21.58</v>
      </c>
      <c r="G941" s="15">
        <f t="shared" si="57"/>
        <v>45712</v>
      </c>
      <c r="H941" s="16" t="str">
        <f>IF((IFERROR((VLOOKUP(D941,'Automation (QBO)'!A:B,2,FALSE)),"0"))=0,"Suspense",(IFERROR((VLOOKUP(D941,'Automation (QBO)'!A:B,2,FALSE)),"Suspense")))</f>
        <v>GST/HST Payable</v>
      </c>
      <c r="I941" s="17">
        <f t="shared" si="58"/>
        <v>-21.58</v>
      </c>
      <c r="J941" s="12" t="str">
        <f t="shared" si="59"/>
        <v>GST/HST Payable</v>
      </c>
    </row>
    <row r="942" spans="1:10" ht="16">
      <c r="A942" s="13" t="s">
        <v>398</v>
      </c>
      <c r="B942" s="12" t="s">
        <v>78</v>
      </c>
      <c r="C942" s="12" t="s">
        <v>81</v>
      </c>
      <c r="D942" s="12" t="s">
        <v>661</v>
      </c>
      <c r="E942" s="12">
        <v>57.72</v>
      </c>
      <c r="F942" s="14" t="str">
        <f t="shared" si="56"/>
        <v>2025-02-24ExpenseHome Depot51335 Project Expense - Materials57.72</v>
      </c>
      <c r="G942" s="15">
        <f t="shared" si="57"/>
        <v>45712</v>
      </c>
      <c r="H942" s="16" t="str">
        <f>IF((IFERROR((VLOOKUP(D942,'Automation (QBO)'!A:B,2,FALSE)),"0"))=0,"Suspense",(IFERROR((VLOOKUP(D942,'Automation (QBO)'!A:B,2,FALSE)),"Suspense")))</f>
        <v>Project Expense - Materials</v>
      </c>
      <c r="I942" s="17">
        <f t="shared" si="58"/>
        <v>57.72</v>
      </c>
      <c r="J942" s="12" t="str">
        <f t="shared" si="59"/>
        <v>Project Expense - Materials</v>
      </c>
    </row>
    <row r="943" spans="1:10" ht="16">
      <c r="A943" s="13" t="s">
        <v>398</v>
      </c>
      <c r="B943" s="12" t="s">
        <v>78</v>
      </c>
      <c r="C943" s="12" t="s">
        <v>81</v>
      </c>
      <c r="D943" s="12" t="s">
        <v>199</v>
      </c>
      <c r="E943" s="12">
        <v>-2.7</v>
      </c>
      <c r="F943" s="14" t="str">
        <f t="shared" si="56"/>
        <v>2025-02-24ExpenseHome Depot21020 GST/HST Payable-2.7</v>
      </c>
      <c r="G943" s="15">
        <f t="shared" si="57"/>
        <v>45712</v>
      </c>
      <c r="H943" s="16" t="str">
        <f>IF((IFERROR((VLOOKUP(D943,'Automation (QBO)'!A:B,2,FALSE)),"0"))=0,"Suspense",(IFERROR((VLOOKUP(D943,'Automation (QBO)'!A:B,2,FALSE)),"Suspense")))</f>
        <v>GST/HST Payable</v>
      </c>
      <c r="I943" s="17">
        <f t="shared" si="58"/>
        <v>-2.7</v>
      </c>
      <c r="J943" s="12" t="str">
        <f t="shared" si="59"/>
        <v>GST/HST Payable</v>
      </c>
    </row>
    <row r="944" spans="1:10" ht="16">
      <c r="A944" s="13" t="s">
        <v>398</v>
      </c>
      <c r="B944" s="12" t="s">
        <v>78</v>
      </c>
      <c r="C944" s="12" t="s">
        <v>103</v>
      </c>
      <c r="D944" s="12" t="s">
        <v>661</v>
      </c>
      <c r="E944" s="12">
        <v>17.03</v>
      </c>
      <c r="F944" s="14" t="str">
        <f t="shared" si="56"/>
        <v>2025-02-24ExpenseRona51335 Project Expense - Materials17.03</v>
      </c>
      <c r="G944" s="15">
        <f t="shared" si="57"/>
        <v>45712</v>
      </c>
      <c r="H944" s="16" t="str">
        <f>IF((IFERROR((VLOOKUP(D944,'Automation (QBO)'!A:B,2,FALSE)),"0"))=0,"Suspense",(IFERROR((VLOOKUP(D944,'Automation (QBO)'!A:B,2,FALSE)),"Suspense")))</f>
        <v>Project Expense - Materials</v>
      </c>
      <c r="I944" s="17">
        <f t="shared" si="58"/>
        <v>17.03</v>
      </c>
      <c r="J944" s="12" t="str">
        <f t="shared" si="59"/>
        <v>Project Expense - Materials</v>
      </c>
    </row>
    <row r="945" spans="1:10" ht="16">
      <c r="A945" s="13" t="s">
        <v>398</v>
      </c>
      <c r="B945" s="12" t="s">
        <v>78</v>
      </c>
      <c r="C945" s="12" t="s">
        <v>103</v>
      </c>
      <c r="D945" s="12" t="s">
        <v>199</v>
      </c>
      <c r="E945" s="12">
        <v>-0.8</v>
      </c>
      <c r="F945" s="14" t="str">
        <f t="shared" si="56"/>
        <v>2025-02-24ExpenseRona21020 GST/HST Payable-0.8</v>
      </c>
      <c r="G945" s="15">
        <f t="shared" si="57"/>
        <v>45712</v>
      </c>
      <c r="H945" s="16" t="str">
        <f>IF((IFERROR((VLOOKUP(D945,'Automation (QBO)'!A:B,2,FALSE)),"0"))=0,"Suspense",(IFERROR((VLOOKUP(D945,'Automation (QBO)'!A:B,2,FALSE)),"Suspense")))</f>
        <v>GST/HST Payable</v>
      </c>
      <c r="I945" s="17">
        <f t="shared" si="58"/>
        <v>-0.8</v>
      </c>
      <c r="J945" s="12" t="str">
        <f t="shared" si="59"/>
        <v>GST/HST Payable</v>
      </c>
    </row>
    <row r="946" spans="1:10" ht="16">
      <c r="A946" s="13" t="s">
        <v>398</v>
      </c>
      <c r="B946" s="12" t="s">
        <v>78</v>
      </c>
      <c r="C946" s="12" t="s">
        <v>140</v>
      </c>
      <c r="D946" s="12" t="s">
        <v>661</v>
      </c>
      <c r="E946" s="12">
        <v>9.16</v>
      </c>
      <c r="F946" s="14" t="str">
        <f t="shared" si="56"/>
        <v>2025-02-24ExpenseWindsor Plywood51335 Project Expense - Materials9.16</v>
      </c>
      <c r="G946" s="15">
        <f t="shared" si="57"/>
        <v>45712</v>
      </c>
      <c r="H946" s="16" t="str">
        <f>IF((IFERROR((VLOOKUP(D946,'Automation (QBO)'!A:B,2,FALSE)),"0"))=0,"Suspense",(IFERROR((VLOOKUP(D946,'Automation (QBO)'!A:B,2,FALSE)),"Suspense")))</f>
        <v>Project Expense - Materials</v>
      </c>
      <c r="I946" s="17">
        <f t="shared" si="58"/>
        <v>9.16</v>
      </c>
      <c r="J946" s="12" t="str">
        <f t="shared" si="59"/>
        <v>Project Expense - Materials</v>
      </c>
    </row>
    <row r="947" spans="1:10" ht="16">
      <c r="A947" s="13" t="s">
        <v>398</v>
      </c>
      <c r="B947" s="12" t="s">
        <v>78</v>
      </c>
      <c r="C947" s="12" t="s">
        <v>140</v>
      </c>
      <c r="D947" s="12" t="s">
        <v>199</v>
      </c>
      <c r="E947" s="12">
        <v>-0.43</v>
      </c>
      <c r="F947" s="14" t="str">
        <f t="shared" si="56"/>
        <v>2025-02-24ExpenseWindsor Plywood21020 GST/HST Payable-0.43</v>
      </c>
      <c r="G947" s="15">
        <f t="shared" si="57"/>
        <v>45712</v>
      </c>
      <c r="H947" s="16" t="str">
        <f>IF((IFERROR((VLOOKUP(D947,'Automation (QBO)'!A:B,2,FALSE)),"0"))=0,"Suspense",(IFERROR((VLOOKUP(D947,'Automation (QBO)'!A:B,2,FALSE)),"Suspense")))</f>
        <v>GST/HST Payable</v>
      </c>
      <c r="I947" s="17">
        <f t="shared" si="58"/>
        <v>-0.43</v>
      </c>
      <c r="J947" s="12" t="str">
        <f t="shared" si="59"/>
        <v>GST/HST Payable</v>
      </c>
    </row>
    <row r="948" spans="1:10" ht="16">
      <c r="A948" s="13" t="s">
        <v>398</v>
      </c>
      <c r="B948" s="12" t="s">
        <v>78</v>
      </c>
      <c r="C948" s="12" t="s">
        <v>708</v>
      </c>
      <c r="D948" s="12" t="s">
        <v>661</v>
      </c>
      <c r="E948" s="12">
        <v>6923.4</v>
      </c>
      <c r="F948" s="14" t="str">
        <f t="shared" si="56"/>
        <v>2025-02-24ExpenseCuatro Vertices Sas51335 Project Expense - Materials6923.4</v>
      </c>
      <c r="G948" s="15">
        <f t="shared" si="57"/>
        <v>45712</v>
      </c>
      <c r="H948" s="16" t="str">
        <f>IF((IFERROR((VLOOKUP(D948,'Automation (QBO)'!A:B,2,FALSE)),"0"))=0,"Suspense",(IFERROR((VLOOKUP(D948,'Automation (QBO)'!A:B,2,FALSE)),"Suspense")))</f>
        <v>Project Expense - Materials</v>
      </c>
      <c r="I948" s="17">
        <f t="shared" si="58"/>
        <v>6923.4</v>
      </c>
      <c r="J948" s="12" t="str">
        <f t="shared" si="59"/>
        <v>Project Expense - Materials</v>
      </c>
    </row>
    <row r="949" spans="1:10" ht="16">
      <c r="A949" s="13" t="s">
        <v>398</v>
      </c>
      <c r="B949" s="12" t="s">
        <v>78</v>
      </c>
      <c r="C949" s="12" t="s">
        <v>708</v>
      </c>
      <c r="D949" s="12" t="s">
        <v>199</v>
      </c>
      <c r="E949" s="12">
        <v>0</v>
      </c>
      <c r="F949" s="14" t="str">
        <f t="shared" si="56"/>
        <v>2025-02-24ExpenseCuatro Vertices Sas21020 GST/HST Payable0</v>
      </c>
      <c r="G949" s="15">
        <f t="shared" si="57"/>
        <v>45712</v>
      </c>
      <c r="H949" s="16" t="str">
        <f>IF((IFERROR((VLOOKUP(D949,'Automation (QBO)'!A:B,2,FALSE)),"0"))=0,"Suspense",(IFERROR((VLOOKUP(D949,'Automation (QBO)'!A:B,2,FALSE)),"Suspense")))</f>
        <v>GST/HST Payable</v>
      </c>
      <c r="I949" s="17">
        <f t="shared" si="58"/>
        <v>0</v>
      </c>
      <c r="J949" s="12" t="str">
        <f t="shared" si="59"/>
        <v>GST/HST Payable</v>
      </c>
    </row>
    <row r="950" spans="1:10" ht="16">
      <c r="A950" s="13" t="s">
        <v>398</v>
      </c>
      <c r="B950" s="12" t="s">
        <v>78</v>
      </c>
      <c r="C950" s="12" t="s">
        <v>92</v>
      </c>
      <c r="D950" s="12" t="s">
        <v>681</v>
      </c>
      <c r="E950" s="12">
        <v>-738.55</v>
      </c>
      <c r="F950" s="14" t="str">
        <f t="shared" si="56"/>
        <v>2025-02-24ExpenseBDC22010 Bank Loan - BDC (002)-738.55</v>
      </c>
      <c r="G950" s="15">
        <f t="shared" si="57"/>
        <v>45712</v>
      </c>
      <c r="H950" s="16" t="str">
        <f>IF((IFERROR((VLOOKUP(D950,'Automation (QBO)'!A:B,2,FALSE)),"0"))=0,"Suspense",(IFERROR((VLOOKUP(D950,'Automation (QBO)'!A:B,2,FALSE)),"Suspense")))</f>
        <v>Bank Loan 2 (BDC)</v>
      </c>
      <c r="I950" s="17">
        <f t="shared" si="58"/>
        <v>-738.55</v>
      </c>
      <c r="J950" s="12" t="str">
        <f t="shared" si="59"/>
        <v>Bank Loan 2 (BDC)</v>
      </c>
    </row>
    <row r="951" spans="1:10" ht="16">
      <c r="A951" s="13" t="s">
        <v>398</v>
      </c>
      <c r="B951" s="12" t="s">
        <v>78</v>
      </c>
      <c r="C951" s="12" t="s">
        <v>92</v>
      </c>
      <c r="D951" s="12" t="s">
        <v>199</v>
      </c>
      <c r="E951" s="12">
        <v>0</v>
      </c>
      <c r="F951" s="14" t="str">
        <f t="shared" si="56"/>
        <v>2025-02-24ExpenseBDC21020 GST/HST Payable0</v>
      </c>
      <c r="G951" s="15">
        <f t="shared" si="57"/>
        <v>45712</v>
      </c>
      <c r="H951" s="16" t="str">
        <f>IF((IFERROR((VLOOKUP(D951,'Automation (QBO)'!A:B,2,FALSE)),"0"))=0,"Suspense",(IFERROR((VLOOKUP(D951,'Automation (QBO)'!A:B,2,FALSE)),"Suspense")))</f>
        <v>GST/HST Payable</v>
      </c>
      <c r="I951" s="17">
        <f t="shared" si="58"/>
        <v>0</v>
      </c>
      <c r="J951" s="12" t="str">
        <f t="shared" si="59"/>
        <v>GST/HST Payable</v>
      </c>
    </row>
    <row r="952" spans="1:10" ht="16">
      <c r="A952" s="13" t="s">
        <v>398</v>
      </c>
      <c r="B952" s="12" t="s">
        <v>78</v>
      </c>
      <c r="C952" s="12" t="s">
        <v>92</v>
      </c>
      <c r="D952" s="12" t="s">
        <v>201</v>
      </c>
      <c r="E952" s="12">
        <v>-738.55</v>
      </c>
      <c r="F952" s="14" t="str">
        <f t="shared" si="56"/>
        <v>2025-02-24ExpenseBDC11005 Chequing (CIBC)-738.55</v>
      </c>
      <c r="G952" s="15">
        <f t="shared" si="57"/>
        <v>45712</v>
      </c>
      <c r="H952" s="16" t="str">
        <f>IF((IFERROR((VLOOKUP(D952,'Automation (QBO)'!A:B,2,FALSE)),"0"))=0,"Suspense",(IFERROR((VLOOKUP(D952,'Automation (QBO)'!A:B,2,FALSE)),"Suspense")))</f>
        <v>Chequing (CIBC)</v>
      </c>
      <c r="I952" s="17">
        <f t="shared" si="58"/>
        <v>-738.55</v>
      </c>
      <c r="J952" s="12" t="str">
        <f t="shared" si="59"/>
        <v>Chequing (CIBC)</v>
      </c>
    </row>
    <row r="953" spans="1:10" ht="16">
      <c r="A953" s="13" t="s">
        <v>398</v>
      </c>
      <c r="B953" s="12" t="s">
        <v>78</v>
      </c>
      <c r="C953" s="12" t="s">
        <v>708</v>
      </c>
      <c r="D953" s="12" t="s">
        <v>201</v>
      </c>
      <c r="E953" s="12">
        <v>-6923.4</v>
      </c>
      <c r="F953" s="14" t="str">
        <f t="shared" si="56"/>
        <v>2025-02-24ExpenseCuatro Vertices Sas11005 Chequing (CIBC)-6923.4</v>
      </c>
      <c r="G953" s="15">
        <f t="shared" si="57"/>
        <v>45712</v>
      </c>
      <c r="H953" s="16" t="str">
        <f>IF((IFERROR((VLOOKUP(D953,'Automation (QBO)'!A:B,2,FALSE)),"0"))=0,"Suspense",(IFERROR((VLOOKUP(D953,'Automation (QBO)'!A:B,2,FALSE)),"Suspense")))</f>
        <v>Chequing (CIBC)</v>
      </c>
      <c r="I953" s="17">
        <f t="shared" si="58"/>
        <v>-6923.4</v>
      </c>
      <c r="J953" s="12" t="str">
        <f t="shared" si="59"/>
        <v>Chequing (CIBC)</v>
      </c>
    </row>
    <row r="954" spans="1:10" ht="16">
      <c r="A954" s="13" t="s">
        <v>398</v>
      </c>
      <c r="B954" s="12" t="s">
        <v>84</v>
      </c>
      <c r="C954" s="12" t="s">
        <v>164</v>
      </c>
      <c r="D954" s="12" t="s">
        <v>666</v>
      </c>
      <c r="E954" s="12">
        <v>6142.5</v>
      </c>
      <c r="F954" s="14" t="str">
        <f t="shared" si="56"/>
        <v>2025-02-24InvoiceBrowns Newport Village12000 [Accounts Receivable]6142.5</v>
      </c>
      <c r="G954" s="15">
        <f t="shared" si="57"/>
        <v>45712</v>
      </c>
      <c r="H954" s="16" t="str">
        <f>IF((IFERROR((VLOOKUP(D954,'Automation (QBO)'!A:B,2,FALSE)),"0"))=0,"Suspense",(IFERROR((VLOOKUP(D954,'Automation (QBO)'!A:B,2,FALSE)),"Suspense")))</f>
        <v>Accounts Recievable - Suspense</v>
      </c>
      <c r="I954" s="17">
        <f t="shared" si="58"/>
        <v>6142.5</v>
      </c>
      <c r="J954" s="12" t="str">
        <f t="shared" si="59"/>
        <v>Accounts Recievable - Suspense</v>
      </c>
    </row>
    <row r="955" spans="1:10" ht="16">
      <c r="A955" s="13" t="s">
        <v>398</v>
      </c>
      <c r="B955" s="12" t="s">
        <v>78</v>
      </c>
      <c r="C955" s="12" t="s">
        <v>706</v>
      </c>
      <c r="D955" s="12" t="s">
        <v>201</v>
      </c>
      <c r="E955" s="12">
        <v>-2280</v>
      </c>
      <c r="F955" s="14" t="str">
        <f t="shared" si="56"/>
        <v>2025-02-24ExpenseJaime Fletcher11005 Chequing (CIBC)-2280</v>
      </c>
      <c r="G955" s="15">
        <f t="shared" si="57"/>
        <v>45712</v>
      </c>
      <c r="H955" s="16" t="str">
        <f>IF((IFERROR((VLOOKUP(D955,'Automation (QBO)'!A:B,2,FALSE)),"0"))=0,"Suspense",(IFERROR((VLOOKUP(D955,'Automation (QBO)'!A:B,2,FALSE)),"Suspense")))</f>
        <v>Chequing (CIBC)</v>
      </c>
      <c r="I955" s="17">
        <f t="shared" si="58"/>
        <v>-2280</v>
      </c>
      <c r="J955" s="12" t="str">
        <f t="shared" si="59"/>
        <v>Chequing (CIBC)</v>
      </c>
    </row>
    <row r="956" spans="1:10" ht="16">
      <c r="A956" s="13" t="s">
        <v>398</v>
      </c>
      <c r="B956" s="12" t="s">
        <v>78</v>
      </c>
      <c r="C956" s="12" t="s">
        <v>703</v>
      </c>
      <c r="D956" s="12" t="s">
        <v>201</v>
      </c>
      <c r="E956" s="12">
        <v>-101414.25</v>
      </c>
      <c r="F956" s="14" t="str">
        <f t="shared" si="56"/>
        <v>2025-02-24ExpenseSuncoast Enclosures11005 Chequing (CIBC)-101414.25</v>
      </c>
      <c r="G956" s="15">
        <f t="shared" si="57"/>
        <v>45712</v>
      </c>
      <c r="H956" s="16" t="str">
        <f>IF((IFERROR((VLOOKUP(D956,'Automation (QBO)'!A:B,2,FALSE)),"0"))=0,"Suspense",(IFERROR((VLOOKUP(D956,'Automation (QBO)'!A:B,2,FALSE)),"Suspense")))</f>
        <v>Chequing (CIBC)</v>
      </c>
      <c r="I956" s="17">
        <f t="shared" si="58"/>
        <v>-101414.25</v>
      </c>
      <c r="J956" s="12" t="str">
        <f t="shared" si="59"/>
        <v>Chequing (CIBC)</v>
      </c>
    </row>
    <row r="957" spans="1:10" ht="16">
      <c r="A957" s="13" t="s">
        <v>398</v>
      </c>
      <c r="B957" s="12" t="s">
        <v>78</v>
      </c>
      <c r="C957" s="12" t="s">
        <v>707</v>
      </c>
      <c r="D957" s="12" t="s">
        <v>201</v>
      </c>
      <c r="E957" s="12">
        <v>-4346.13</v>
      </c>
      <c r="F957" s="14" t="str">
        <f t="shared" si="56"/>
        <v>2025-02-24ExpenseSean Slight11005 Chequing (CIBC)-4346.13</v>
      </c>
      <c r="G957" s="15">
        <f t="shared" si="57"/>
        <v>45712</v>
      </c>
      <c r="H957" s="16" t="str">
        <f>IF((IFERROR((VLOOKUP(D957,'Automation (QBO)'!A:B,2,FALSE)),"0"))=0,"Suspense",(IFERROR((VLOOKUP(D957,'Automation (QBO)'!A:B,2,FALSE)),"Suspense")))</f>
        <v>Chequing (CIBC)</v>
      </c>
      <c r="I957" s="17">
        <f t="shared" si="58"/>
        <v>-4346.13</v>
      </c>
      <c r="J957" s="12" t="str">
        <f t="shared" si="59"/>
        <v>Chequing (CIBC)</v>
      </c>
    </row>
    <row r="958" spans="1:10" ht="16">
      <c r="A958" s="13" t="s">
        <v>398</v>
      </c>
      <c r="B958" s="12" t="s">
        <v>78</v>
      </c>
      <c r="C958" s="12" t="s">
        <v>126</v>
      </c>
      <c r="D958" s="12" t="s">
        <v>201</v>
      </c>
      <c r="E958" s="12">
        <v>-1680</v>
      </c>
      <c r="F958" s="14" t="str">
        <f t="shared" si="56"/>
        <v>2025-02-24ExpenseManjot S. Nagra11005 Chequing (CIBC)-1680</v>
      </c>
      <c r="G958" s="15">
        <f t="shared" si="57"/>
        <v>45712</v>
      </c>
      <c r="H958" s="16" t="str">
        <f>IF((IFERROR((VLOOKUP(D958,'Automation (QBO)'!A:B,2,FALSE)),"0"))=0,"Suspense",(IFERROR((VLOOKUP(D958,'Automation (QBO)'!A:B,2,FALSE)),"Suspense")))</f>
        <v>Chequing (CIBC)</v>
      </c>
      <c r="I958" s="17">
        <f t="shared" si="58"/>
        <v>-1680</v>
      </c>
      <c r="J958" s="12" t="str">
        <f t="shared" si="59"/>
        <v>Chequing (CIBC)</v>
      </c>
    </row>
    <row r="959" spans="1:10" ht="16">
      <c r="A959" s="13" t="s">
        <v>398</v>
      </c>
      <c r="B959" s="12" t="s">
        <v>78</v>
      </c>
      <c r="C959" s="12" t="s">
        <v>705</v>
      </c>
      <c r="D959" s="12" t="s">
        <v>655</v>
      </c>
      <c r="E959" s="12">
        <v>12025.01</v>
      </c>
      <c r="F959" s="14" t="str">
        <f t="shared" si="56"/>
        <v>2025-02-24ExpenseLetter Art Neon Ltd.51320 Project Expense - Subcontractors12025.01</v>
      </c>
      <c r="G959" s="15">
        <f t="shared" si="57"/>
        <v>45712</v>
      </c>
      <c r="H959" s="16" t="str">
        <f>IF((IFERROR((VLOOKUP(D959,'Automation (QBO)'!A:B,2,FALSE)),"0"))=0,"Suspense",(IFERROR((VLOOKUP(D959,'Automation (QBO)'!A:B,2,FALSE)),"Suspense")))</f>
        <v>Project Expense - Subcontractors</v>
      </c>
      <c r="I959" s="17">
        <f t="shared" si="58"/>
        <v>12025.01</v>
      </c>
      <c r="J959" s="12" t="str">
        <f t="shared" si="59"/>
        <v>Project Expense - Subcontractors</v>
      </c>
    </row>
    <row r="960" spans="1:10" ht="16">
      <c r="A960" s="13" t="s">
        <v>398</v>
      </c>
      <c r="B960" s="12" t="s">
        <v>78</v>
      </c>
      <c r="C960" s="12" t="s">
        <v>144</v>
      </c>
      <c r="D960" s="12" t="s">
        <v>506</v>
      </c>
      <c r="E960" s="12">
        <v>247</v>
      </c>
      <c r="F960" s="14" t="str">
        <f t="shared" si="56"/>
        <v>2025-02-24ExpenseSuter Brook Dental Group21010 Credit Card (CIBC Visa)247</v>
      </c>
      <c r="G960" s="15">
        <f t="shared" si="57"/>
        <v>45712</v>
      </c>
      <c r="H960" s="16" t="str">
        <f>IF((IFERROR((VLOOKUP(D960,'Automation (QBO)'!A:B,2,FALSE)),"0"))=0,"Suspense",(IFERROR((VLOOKUP(D960,'Automation (QBO)'!A:B,2,FALSE)),"Suspense")))</f>
        <v>Credit Card (CIBC Visa)</v>
      </c>
      <c r="I960" s="17">
        <f t="shared" si="58"/>
        <v>247</v>
      </c>
      <c r="J960" s="12" t="str">
        <f t="shared" si="59"/>
        <v>Credit Card (CIBC Visa)</v>
      </c>
    </row>
    <row r="961" spans="1:10" ht="16">
      <c r="A961" s="13" t="s">
        <v>398</v>
      </c>
      <c r="B961" s="12" t="s">
        <v>78</v>
      </c>
      <c r="C961" s="12" t="s">
        <v>140</v>
      </c>
      <c r="D961" s="12" t="s">
        <v>506</v>
      </c>
      <c r="E961" s="12">
        <v>9.59</v>
      </c>
      <c r="F961" s="14" t="str">
        <f t="shared" si="56"/>
        <v>2025-02-24ExpenseWindsor Plywood21010 Credit Card (CIBC Visa)9.59</v>
      </c>
      <c r="G961" s="15">
        <f t="shared" si="57"/>
        <v>45712</v>
      </c>
      <c r="H961" s="16" t="str">
        <f>IF((IFERROR((VLOOKUP(D961,'Automation (QBO)'!A:B,2,FALSE)),"0"))=0,"Suspense",(IFERROR((VLOOKUP(D961,'Automation (QBO)'!A:B,2,FALSE)),"Suspense")))</f>
        <v>Credit Card (CIBC Visa)</v>
      </c>
      <c r="I961" s="17">
        <f t="shared" si="58"/>
        <v>9.59</v>
      </c>
      <c r="J961" s="12" t="str">
        <f t="shared" si="59"/>
        <v>Credit Card (CIBC Visa)</v>
      </c>
    </row>
    <row r="962" spans="1:10" ht="16">
      <c r="A962" s="13" t="s">
        <v>398</v>
      </c>
      <c r="B962" s="12" t="s">
        <v>98</v>
      </c>
      <c r="C962" s="12" t="s">
        <v>149</v>
      </c>
      <c r="D962" s="12" t="s">
        <v>506</v>
      </c>
      <c r="E962" s="12">
        <v>-703.21</v>
      </c>
      <c r="F962" s="14" t="str">
        <f t="shared" ref="F962:F1025" si="60">A962&amp;B962&amp;C962&amp;D962&amp;E962</f>
        <v>2025-02-24Credit Card CreditRobinson21010 Credit Card (CIBC Visa)-703.21</v>
      </c>
      <c r="G962" s="15">
        <f t="shared" ref="G962:G1025" si="61">IFERROR((DATEVALUE(A962)),A962)</f>
        <v>45712</v>
      </c>
      <c r="H962" s="16" t="str">
        <f>IF((IFERROR((VLOOKUP(D962,'Automation (QBO)'!A:B,2,FALSE)),"0"))=0,"Suspense",(IFERROR((VLOOKUP(D962,'Automation (QBO)'!A:B,2,FALSE)),"Suspense")))</f>
        <v>Credit Card (CIBC Visa)</v>
      </c>
      <c r="I962" s="17">
        <f t="shared" ref="I962:I1025" si="62">E962</f>
        <v>-703.21</v>
      </c>
      <c r="J962" s="12" t="str">
        <f t="shared" ref="J962:J1025" si="63">H962</f>
        <v>Credit Card (CIBC Visa)</v>
      </c>
    </row>
    <row r="963" spans="1:10" ht="16">
      <c r="A963" s="13" t="s">
        <v>398</v>
      </c>
      <c r="B963" s="12" t="s">
        <v>78</v>
      </c>
      <c r="C963" s="12" t="s">
        <v>705</v>
      </c>
      <c r="D963" s="12" t="s">
        <v>506</v>
      </c>
      <c r="E963" s="12">
        <v>12626.26</v>
      </c>
      <c r="F963" s="14" t="str">
        <f t="shared" si="60"/>
        <v>2025-02-24ExpenseLetter Art Neon Ltd.21010 Credit Card (CIBC Visa)12626.26</v>
      </c>
      <c r="G963" s="15">
        <f t="shared" si="61"/>
        <v>45712</v>
      </c>
      <c r="H963" s="16" t="str">
        <f>IF((IFERROR((VLOOKUP(D963,'Automation (QBO)'!A:B,2,FALSE)),"0"))=0,"Suspense",(IFERROR((VLOOKUP(D963,'Automation (QBO)'!A:B,2,FALSE)),"Suspense")))</f>
        <v>Credit Card (CIBC Visa)</v>
      </c>
      <c r="I963" s="17">
        <f t="shared" si="62"/>
        <v>12626.26</v>
      </c>
      <c r="J963" s="12" t="str">
        <f t="shared" si="63"/>
        <v>Credit Card (CIBC Visa)</v>
      </c>
    </row>
    <row r="964" spans="1:10" ht="16">
      <c r="A964" s="13" t="s">
        <v>398</v>
      </c>
      <c r="B964" s="12" t="s">
        <v>78</v>
      </c>
      <c r="C964" s="12" t="s">
        <v>127</v>
      </c>
      <c r="D964" s="12" t="s">
        <v>506</v>
      </c>
      <c r="E964" s="12">
        <v>483.46</v>
      </c>
      <c r="F964" s="14" t="str">
        <f t="shared" si="60"/>
        <v>2025-02-24ExpenseANDREW SHERET LIMITED21010 Credit Card (CIBC Visa)483.46</v>
      </c>
      <c r="G964" s="15">
        <f t="shared" si="61"/>
        <v>45712</v>
      </c>
      <c r="H964" s="16" t="str">
        <f>IF((IFERROR((VLOOKUP(D964,'Automation (QBO)'!A:B,2,FALSE)),"0"))=0,"Suspense",(IFERROR((VLOOKUP(D964,'Automation (QBO)'!A:B,2,FALSE)),"Suspense")))</f>
        <v>Credit Card (CIBC Visa)</v>
      </c>
      <c r="I964" s="17">
        <f t="shared" si="62"/>
        <v>483.46</v>
      </c>
      <c r="J964" s="12" t="str">
        <f t="shared" si="63"/>
        <v>Credit Card (CIBC Visa)</v>
      </c>
    </row>
    <row r="965" spans="1:10" ht="16">
      <c r="A965" s="13" t="s">
        <v>398</v>
      </c>
      <c r="B965" s="12" t="s">
        <v>78</v>
      </c>
      <c r="C965" s="12" t="s">
        <v>704</v>
      </c>
      <c r="D965" s="12" t="s">
        <v>506</v>
      </c>
      <c r="E965" s="12">
        <v>189.95</v>
      </c>
      <c r="F965" s="14" t="str">
        <f t="shared" si="60"/>
        <v>2025-02-24ExpenseMisterlamp21010 Credit Card (CIBC Visa)189.95</v>
      </c>
      <c r="G965" s="15">
        <f t="shared" si="61"/>
        <v>45712</v>
      </c>
      <c r="H965" s="16" t="str">
        <f>IF((IFERROR((VLOOKUP(D965,'Automation (QBO)'!A:B,2,FALSE)),"0"))=0,"Suspense",(IFERROR((VLOOKUP(D965,'Automation (QBO)'!A:B,2,FALSE)),"Suspense")))</f>
        <v>Credit Card (CIBC Visa)</v>
      </c>
      <c r="I965" s="17">
        <f t="shared" si="62"/>
        <v>189.95</v>
      </c>
      <c r="J965" s="12" t="str">
        <f t="shared" si="63"/>
        <v>Credit Card (CIBC Visa)</v>
      </c>
    </row>
    <row r="966" spans="1:10" ht="16">
      <c r="A966" s="13" t="s">
        <v>398</v>
      </c>
      <c r="B966" s="12" t="s">
        <v>78</v>
      </c>
      <c r="C966" s="12" t="s">
        <v>81</v>
      </c>
      <c r="D966" s="12" t="s">
        <v>506</v>
      </c>
      <c r="E966" s="12">
        <v>60.42</v>
      </c>
      <c r="F966" s="14" t="str">
        <f t="shared" si="60"/>
        <v>2025-02-24ExpenseHome Depot21010 Credit Card (CIBC Visa)60.42</v>
      </c>
      <c r="G966" s="15">
        <f t="shared" si="61"/>
        <v>45712</v>
      </c>
      <c r="H966" s="16" t="str">
        <f>IF((IFERROR((VLOOKUP(D966,'Automation (QBO)'!A:B,2,FALSE)),"0"))=0,"Suspense",(IFERROR((VLOOKUP(D966,'Automation (QBO)'!A:B,2,FALSE)),"Suspense")))</f>
        <v>Credit Card (CIBC Visa)</v>
      </c>
      <c r="I966" s="17">
        <f t="shared" si="62"/>
        <v>60.42</v>
      </c>
      <c r="J966" s="12" t="str">
        <f t="shared" si="63"/>
        <v>Credit Card (CIBC Visa)</v>
      </c>
    </row>
    <row r="967" spans="1:10" ht="16">
      <c r="A967" s="13" t="s">
        <v>398</v>
      </c>
      <c r="B967" s="12" t="s">
        <v>78</v>
      </c>
      <c r="C967" s="12" t="s">
        <v>103</v>
      </c>
      <c r="D967" s="12" t="s">
        <v>506</v>
      </c>
      <c r="E967" s="12">
        <v>17.829999999999998</v>
      </c>
      <c r="F967" s="14" t="str">
        <f t="shared" si="60"/>
        <v>2025-02-24ExpenseRona21010 Credit Card (CIBC Visa)17.83</v>
      </c>
      <c r="G967" s="15">
        <f t="shared" si="61"/>
        <v>45712</v>
      </c>
      <c r="H967" s="16" t="str">
        <f>IF((IFERROR((VLOOKUP(D967,'Automation (QBO)'!A:B,2,FALSE)),"0"))=0,"Suspense",(IFERROR((VLOOKUP(D967,'Automation (QBO)'!A:B,2,FALSE)),"Suspense")))</f>
        <v>Credit Card (CIBC Visa)</v>
      </c>
      <c r="I967" s="17">
        <f t="shared" si="62"/>
        <v>17.829999999999998</v>
      </c>
      <c r="J967" s="12" t="str">
        <f t="shared" si="63"/>
        <v>Credit Card (CIBC Visa)</v>
      </c>
    </row>
    <row r="968" spans="1:10" ht="16">
      <c r="A968" s="13" t="s">
        <v>709</v>
      </c>
      <c r="B968" s="12" t="s">
        <v>78</v>
      </c>
      <c r="C968" s="12" t="s">
        <v>90</v>
      </c>
      <c r="D968" s="12" t="s">
        <v>670</v>
      </c>
      <c r="E968" s="12">
        <v>190.48</v>
      </c>
      <c r="F968" s="14" t="str">
        <f t="shared" si="60"/>
        <v>2025-02-25ExpensePetro Canada51205 COGS - Fuel190.48</v>
      </c>
      <c r="G968" s="15">
        <f t="shared" si="61"/>
        <v>45713</v>
      </c>
      <c r="H968" s="16" t="str">
        <f>IF((IFERROR((VLOOKUP(D968,'Automation (QBO)'!A:B,2,FALSE)),"0"))=0,"Suspense",(IFERROR((VLOOKUP(D968,'Automation (QBO)'!A:B,2,FALSE)),"Suspense")))</f>
        <v>Fuel</v>
      </c>
      <c r="I968" s="17">
        <f t="shared" si="62"/>
        <v>190.48</v>
      </c>
      <c r="J968" s="12" t="str">
        <f t="shared" si="63"/>
        <v>Fuel</v>
      </c>
    </row>
    <row r="969" spans="1:10" ht="16">
      <c r="A969" s="13" t="s">
        <v>709</v>
      </c>
      <c r="B969" s="12" t="s">
        <v>78</v>
      </c>
      <c r="C969" s="12" t="s">
        <v>90</v>
      </c>
      <c r="D969" s="12" t="s">
        <v>199</v>
      </c>
      <c r="E969" s="12">
        <v>-9.52</v>
      </c>
      <c r="F969" s="14" t="str">
        <f t="shared" si="60"/>
        <v>2025-02-25ExpensePetro Canada21020 GST/HST Payable-9.52</v>
      </c>
      <c r="G969" s="15">
        <f t="shared" si="61"/>
        <v>45713</v>
      </c>
      <c r="H969" s="16" t="str">
        <f>IF((IFERROR((VLOOKUP(D969,'Automation (QBO)'!A:B,2,FALSE)),"0"))=0,"Suspense",(IFERROR((VLOOKUP(D969,'Automation (QBO)'!A:B,2,FALSE)),"Suspense")))</f>
        <v>GST/HST Payable</v>
      </c>
      <c r="I969" s="17">
        <f t="shared" si="62"/>
        <v>-9.52</v>
      </c>
      <c r="J969" s="12" t="str">
        <f t="shared" si="63"/>
        <v>GST/HST Payable</v>
      </c>
    </row>
    <row r="970" spans="1:10" ht="16">
      <c r="A970" s="13" t="s">
        <v>709</v>
      </c>
      <c r="B970" s="12" t="s">
        <v>78</v>
      </c>
      <c r="C970" s="12" t="s">
        <v>150</v>
      </c>
      <c r="D970" s="12" t="s">
        <v>661</v>
      </c>
      <c r="E970" s="12">
        <v>728.96</v>
      </c>
      <c r="F970" s="14" t="str">
        <f t="shared" si="60"/>
        <v>2025-02-25ExpenseWhite Cap Supply Canada Inc.51335 Project Expense - Materials728.96</v>
      </c>
      <c r="G970" s="15">
        <f t="shared" si="61"/>
        <v>45713</v>
      </c>
      <c r="H970" s="16" t="str">
        <f>IF((IFERROR((VLOOKUP(D970,'Automation (QBO)'!A:B,2,FALSE)),"0"))=0,"Suspense",(IFERROR((VLOOKUP(D970,'Automation (QBO)'!A:B,2,FALSE)),"Suspense")))</f>
        <v>Project Expense - Materials</v>
      </c>
      <c r="I970" s="17">
        <f t="shared" si="62"/>
        <v>728.96</v>
      </c>
      <c r="J970" s="12" t="str">
        <f t="shared" si="63"/>
        <v>Project Expense - Materials</v>
      </c>
    </row>
    <row r="971" spans="1:10" ht="16">
      <c r="A971" s="13" t="s">
        <v>709</v>
      </c>
      <c r="B971" s="12" t="s">
        <v>78</v>
      </c>
      <c r="C971" s="12" t="s">
        <v>150</v>
      </c>
      <c r="D971" s="12" t="s">
        <v>199</v>
      </c>
      <c r="E971" s="12">
        <v>-36.450000000000003</v>
      </c>
      <c r="F971" s="14" t="str">
        <f t="shared" si="60"/>
        <v>2025-02-25ExpenseWhite Cap Supply Canada Inc.21020 GST/HST Payable-36.45</v>
      </c>
      <c r="G971" s="15">
        <f t="shared" si="61"/>
        <v>45713</v>
      </c>
      <c r="H971" s="16" t="str">
        <f>IF((IFERROR((VLOOKUP(D971,'Automation (QBO)'!A:B,2,FALSE)),"0"))=0,"Suspense",(IFERROR((VLOOKUP(D971,'Automation (QBO)'!A:B,2,FALSE)),"Suspense")))</f>
        <v>GST/HST Payable</v>
      </c>
      <c r="I971" s="17">
        <f t="shared" si="62"/>
        <v>-36.450000000000003</v>
      </c>
      <c r="J971" s="12" t="str">
        <f t="shared" si="63"/>
        <v>GST/HST Payable</v>
      </c>
    </row>
    <row r="972" spans="1:10" ht="16">
      <c r="A972" s="13" t="s">
        <v>709</v>
      </c>
      <c r="B972" s="12" t="s">
        <v>78</v>
      </c>
      <c r="C972" s="12" t="s">
        <v>141</v>
      </c>
      <c r="D972" s="12" t="s">
        <v>210</v>
      </c>
      <c r="E972" s="12">
        <v>10</v>
      </c>
      <c r="F972" s="14" t="str">
        <f t="shared" si="60"/>
        <v>2025-02-25ExpenseDSPC Parking Vancouver52205 Travel &amp; Parking10</v>
      </c>
      <c r="G972" s="15">
        <f t="shared" si="61"/>
        <v>45713</v>
      </c>
      <c r="H972" s="16" t="str">
        <f>IF((IFERROR((VLOOKUP(D972,'Automation (QBO)'!A:B,2,FALSE)),"0"))=0,"Suspense",(IFERROR((VLOOKUP(D972,'Automation (QBO)'!A:B,2,FALSE)),"Suspense")))</f>
        <v>Travel &amp; Parking</v>
      </c>
      <c r="I972" s="17">
        <f t="shared" si="62"/>
        <v>10</v>
      </c>
      <c r="J972" s="12" t="str">
        <f t="shared" si="63"/>
        <v>Travel &amp; Parking</v>
      </c>
    </row>
    <row r="973" spans="1:10" ht="16">
      <c r="A973" s="13" t="s">
        <v>709</v>
      </c>
      <c r="B973" s="12" t="s">
        <v>78</v>
      </c>
      <c r="C973" s="12" t="s">
        <v>141</v>
      </c>
      <c r="D973" s="12" t="s">
        <v>199</v>
      </c>
      <c r="E973" s="12">
        <v>0</v>
      </c>
      <c r="F973" s="14" t="str">
        <f t="shared" si="60"/>
        <v>2025-02-25ExpenseDSPC Parking Vancouver21020 GST/HST Payable0</v>
      </c>
      <c r="G973" s="15">
        <f t="shared" si="61"/>
        <v>45713</v>
      </c>
      <c r="H973" s="16" t="str">
        <f>IF((IFERROR((VLOOKUP(D973,'Automation (QBO)'!A:B,2,FALSE)),"0"))=0,"Suspense",(IFERROR((VLOOKUP(D973,'Automation (QBO)'!A:B,2,FALSE)),"Suspense")))</f>
        <v>GST/HST Payable</v>
      </c>
      <c r="I973" s="17">
        <f t="shared" si="62"/>
        <v>0</v>
      </c>
      <c r="J973" s="12" t="str">
        <f t="shared" si="63"/>
        <v>GST/HST Payable</v>
      </c>
    </row>
    <row r="974" spans="1:10" ht="16">
      <c r="A974" s="13" t="s">
        <v>709</v>
      </c>
      <c r="B974" s="12" t="s">
        <v>78</v>
      </c>
      <c r="C974" s="12" t="s">
        <v>81</v>
      </c>
      <c r="D974" s="12" t="s">
        <v>661</v>
      </c>
      <c r="E974" s="12">
        <v>57.76</v>
      </c>
      <c r="F974" s="14" t="str">
        <f t="shared" si="60"/>
        <v>2025-02-25ExpenseHome Depot51335 Project Expense - Materials57.76</v>
      </c>
      <c r="G974" s="15">
        <f t="shared" si="61"/>
        <v>45713</v>
      </c>
      <c r="H974" s="16" t="str">
        <f>IF((IFERROR((VLOOKUP(D974,'Automation (QBO)'!A:B,2,FALSE)),"0"))=0,"Suspense",(IFERROR((VLOOKUP(D974,'Automation (QBO)'!A:B,2,FALSE)),"Suspense")))</f>
        <v>Project Expense - Materials</v>
      </c>
      <c r="I974" s="17">
        <f t="shared" si="62"/>
        <v>57.76</v>
      </c>
      <c r="J974" s="12" t="str">
        <f t="shared" si="63"/>
        <v>Project Expense - Materials</v>
      </c>
    </row>
    <row r="975" spans="1:10" ht="16">
      <c r="A975" s="13" t="s">
        <v>709</v>
      </c>
      <c r="B975" s="12" t="s">
        <v>78</v>
      </c>
      <c r="C975" s="12" t="s">
        <v>81</v>
      </c>
      <c r="D975" s="12" t="s">
        <v>199</v>
      </c>
      <c r="E975" s="12">
        <v>-2.7</v>
      </c>
      <c r="F975" s="14" t="str">
        <f t="shared" si="60"/>
        <v>2025-02-25ExpenseHome Depot21020 GST/HST Payable-2.7</v>
      </c>
      <c r="G975" s="15">
        <f t="shared" si="61"/>
        <v>45713</v>
      </c>
      <c r="H975" s="16" t="str">
        <f>IF((IFERROR((VLOOKUP(D975,'Automation (QBO)'!A:B,2,FALSE)),"0"))=0,"Suspense",(IFERROR((VLOOKUP(D975,'Automation (QBO)'!A:B,2,FALSE)),"Suspense")))</f>
        <v>GST/HST Payable</v>
      </c>
      <c r="I975" s="17">
        <f t="shared" si="62"/>
        <v>-2.7</v>
      </c>
      <c r="J975" s="12" t="str">
        <f t="shared" si="63"/>
        <v>GST/HST Payable</v>
      </c>
    </row>
    <row r="976" spans="1:10" ht="16">
      <c r="A976" s="13" t="s">
        <v>709</v>
      </c>
      <c r="B976" s="12" t="s">
        <v>78</v>
      </c>
      <c r="C976" s="12" t="s">
        <v>150</v>
      </c>
      <c r="D976" s="12" t="s">
        <v>506</v>
      </c>
      <c r="E976" s="12">
        <v>765.41</v>
      </c>
      <c r="F976" s="14" t="str">
        <f t="shared" si="60"/>
        <v>2025-02-25ExpenseWhite Cap Supply Canada Inc.21010 Credit Card (CIBC Visa)765.41</v>
      </c>
      <c r="G976" s="15">
        <f t="shared" si="61"/>
        <v>45713</v>
      </c>
      <c r="H976" s="16" t="str">
        <f>IF((IFERROR((VLOOKUP(D976,'Automation (QBO)'!A:B,2,FALSE)),"0"))=0,"Suspense",(IFERROR((VLOOKUP(D976,'Automation (QBO)'!A:B,2,FALSE)),"Suspense")))</f>
        <v>Credit Card (CIBC Visa)</v>
      </c>
      <c r="I976" s="17">
        <f t="shared" si="62"/>
        <v>765.41</v>
      </c>
      <c r="J976" s="12" t="str">
        <f t="shared" si="63"/>
        <v>Credit Card (CIBC Visa)</v>
      </c>
    </row>
    <row r="977" spans="1:10" ht="16">
      <c r="A977" s="13" t="s">
        <v>709</v>
      </c>
      <c r="B977" s="12" t="s">
        <v>78</v>
      </c>
      <c r="C977" s="12" t="s">
        <v>90</v>
      </c>
      <c r="D977" s="12" t="s">
        <v>506</v>
      </c>
      <c r="E977" s="12">
        <v>200</v>
      </c>
      <c r="F977" s="14" t="str">
        <f t="shared" si="60"/>
        <v>2025-02-25ExpensePetro Canada21010 Credit Card (CIBC Visa)200</v>
      </c>
      <c r="G977" s="15">
        <f t="shared" si="61"/>
        <v>45713</v>
      </c>
      <c r="H977" s="16" t="str">
        <f>IF((IFERROR((VLOOKUP(D977,'Automation (QBO)'!A:B,2,FALSE)),"0"))=0,"Suspense",(IFERROR((VLOOKUP(D977,'Automation (QBO)'!A:B,2,FALSE)),"Suspense")))</f>
        <v>Credit Card (CIBC Visa)</v>
      </c>
      <c r="I977" s="17">
        <f t="shared" si="62"/>
        <v>200</v>
      </c>
      <c r="J977" s="12" t="str">
        <f t="shared" si="63"/>
        <v>Credit Card (CIBC Visa)</v>
      </c>
    </row>
    <row r="978" spans="1:10" ht="16">
      <c r="A978" s="13" t="s">
        <v>709</v>
      </c>
      <c r="B978" s="12" t="s">
        <v>78</v>
      </c>
      <c r="C978" s="12" t="s">
        <v>81</v>
      </c>
      <c r="D978" s="12" t="s">
        <v>506</v>
      </c>
      <c r="E978" s="12">
        <v>60.46</v>
      </c>
      <c r="F978" s="14" t="str">
        <f t="shared" si="60"/>
        <v>2025-02-25ExpenseHome Depot21010 Credit Card (CIBC Visa)60.46</v>
      </c>
      <c r="G978" s="15">
        <f t="shared" si="61"/>
        <v>45713</v>
      </c>
      <c r="H978" s="16" t="str">
        <f>IF((IFERROR((VLOOKUP(D978,'Automation (QBO)'!A:B,2,FALSE)),"0"))=0,"Suspense",(IFERROR((VLOOKUP(D978,'Automation (QBO)'!A:B,2,FALSE)),"Suspense")))</f>
        <v>Credit Card (CIBC Visa)</v>
      </c>
      <c r="I978" s="17">
        <f t="shared" si="62"/>
        <v>60.46</v>
      </c>
      <c r="J978" s="12" t="str">
        <f t="shared" si="63"/>
        <v>Credit Card (CIBC Visa)</v>
      </c>
    </row>
    <row r="979" spans="1:10" ht="16">
      <c r="A979" s="13" t="s">
        <v>709</v>
      </c>
      <c r="B979" s="12" t="s">
        <v>78</v>
      </c>
      <c r="C979" s="12" t="s">
        <v>141</v>
      </c>
      <c r="D979" s="12" t="s">
        <v>506</v>
      </c>
      <c r="E979" s="12">
        <v>10</v>
      </c>
      <c r="F979" s="14" t="str">
        <f t="shared" si="60"/>
        <v>2025-02-25ExpenseDSPC Parking Vancouver21010 Credit Card (CIBC Visa)10</v>
      </c>
      <c r="G979" s="15">
        <f t="shared" si="61"/>
        <v>45713</v>
      </c>
      <c r="H979" s="16" t="str">
        <f>IF((IFERROR((VLOOKUP(D979,'Automation (QBO)'!A:B,2,FALSE)),"0"))=0,"Suspense",(IFERROR((VLOOKUP(D979,'Automation (QBO)'!A:B,2,FALSE)),"Suspense")))</f>
        <v>Credit Card (CIBC Visa)</v>
      </c>
      <c r="I979" s="17">
        <f t="shared" si="62"/>
        <v>10</v>
      </c>
      <c r="J979" s="12" t="str">
        <f t="shared" si="63"/>
        <v>Credit Card (CIBC Visa)</v>
      </c>
    </row>
    <row r="980" spans="1:10" ht="16">
      <c r="A980" s="13" t="s">
        <v>607</v>
      </c>
      <c r="B980" s="12" t="s">
        <v>84</v>
      </c>
      <c r="C980" s="12" t="s">
        <v>164</v>
      </c>
      <c r="D980" s="12" t="s">
        <v>666</v>
      </c>
      <c r="E980" s="12">
        <v>200000</v>
      </c>
      <c r="F980" s="14" t="str">
        <f t="shared" si="60"/>
        <v>2025-02-26InvoiceBrowns Newport Village12000 [Accounts Receivable]200000</v>
      </c>
      <c r="G980" s="15">
        <f t="shared" si="61"/>
        <v>45714</v>
      </c>
      <c r="H980" s="16" t="str">
        <f>IF((IFERROR((VLOOKUP(D980,'Automation (QBO)'!A:B,2,FALSE)),"0"))=0,"Suspense",(IFERROR((VLOOKUP(D980,'Automation (QBO)'!A:B,2,FALSE)),"Suspense")))</f>
        <v>Accounts Recievable - Suspense</v>
      </c>
      <c r="I980" s="17">
        <f t="shared" si="62"/>
        <v>200000</v>
      </c>
      <c r="J980" s="12" t="str">
        <f t="shared" si="63"/>
        <v>Accounts Recievable - Suspense</v>
      </c>
    </row>
    <row r="981" spans="1:10" ht="16">
      <c r="A981" s="13" t="s">
        <v>607</v>
      </c>
      <c r="B981" s="12" t="s">
        <v>106</v>
      </c>
      <c r="C981" s="12" t="s">
        <v>114</v>
      </c>
      <c r="D981" s="12" t="s">
        <v>666</v>
      </c>
      <c r="E981" s="12">
        <v>-42999</v>
      </c>
      <c r="F981" s="14" t="str">
        <f t="shared" si="60"/>
        <v>2025-02-26PaymentGarden of Granite Winery:Garden of Granite Project12000 [Accounts Receivable]-42999</v>
      </c>
      <c r="G981" s="15">
        <f t="shared" si="61"/>
        <v>45714</v>
      </c>
      <c r="H981" s="16" t="str">
        <f>IF((IFERROR((VLOOKUP(D981,'Automation (QBO)'!A:B,2,FALSE)),"0"))=0,"Suspense",(IFERROR((VLOOKUP(D981,'Automation (QBO)'!A:B,2,FALSE)),"Suspense")))</f>
        <v>Accounts Recievable - Suspense</v>
      </c>
      <c r="I981" s="17">
        <f t="shared" si="62"/>
        <v>-42999</v>
      </c>
      <c r="J981" s="12" t="str">
        <f t="shared" si="63"/>
        <v>Accounts Recievable - Suspense</v>
      </c>
    </row>
    <row r="982" spans="1:10" ht="16">
      <c r="A982" s="13" t="s">
        <v>607</v>
      </c>
      <c r="B982" s="12" t="s">
        <v>84</v>
      </c>
      <c r="C982" s="12" t="s">
        <v>164</v>
      </c>
      <c r="D982" s="12" t="s">
        <v>218</v>
      </c>
      <c r="E982" s="12">
        <v>200000</v>
      </c>
      <c r="F982" s="14" t="str">
        <f t="shared" si="60"/>
        <v>2025-02-26InvoiceBrowns Newport Village21045 Deposit Received200000</v>
      </c>
      <c r="G982" s="15">
        <f t="shared" si="61"/>
        <v>45714</v>
      </c>
      <c r="H982" s="16" t="str">
        <f>IF((IFERROR((VLOOKUP(D982,'Automation (QBO)'!A:B,2,FALSE)),"0"))=0,"Suspense",(IFERROR((VLOOKUP(D982,'Automation (QBO)'!A:B,2,FALSE)),"Suspense")))</f>
        <v>Liability - Depostis Received</v>
      </c>
      <c r="I982" s="17">
        <f t="shared" si="62"/>
        <v>200000</v>
      </c>
      <c r="J982" s="12" t="str">
        <f t="shared" si="63"/>
        <v>Liability - Depostis Received</v>
      </c>
    </row>
    <row r="983" spans="1:10" ht="16">
      <c r="A983" s="13" t="s">
        <v>607</v>
      </c>
      <c r="B983" s="12" t="s">
        <v>84</v>
      </c>
      <c r="C983" s="12" t="s">
        <v>164</v>
      </c>
      <c r="D983" s="12" t="s">
        <v>199</v>
      </c>
      <c r="E983" s="12">
        <v>0</v>
      </c>
      <c r="F983" s="14" t="str">
        <f t="shared" si="60"/>
        <v>2025-02-26InvoiceBrowns Newport Village21020 GST/HST Payable0</v>
      </c>
      <c r="G983" s="15">
        <f t="shared" si="61"/>
        <v>45714</v>
      </c>
      <c r="H983" s="16" t="str">
        <f>IF((IFERROR((VLOOKUP(D983,'Automation (QBO)'!A:B,2,FALSE)),"0"))=0,"Suspense",(IFERROR((VLOOKUP(D983,'Automation (QBO)'!A:B,2,FALSE)),"Suspense")))</f>
        <v>GST/HST Payable</v>
      </c>
      <c r="I983" s="17">
        <f t="shared" si="62"/>
        <v>0</v>
      </c>
      <c r="J983" s="12" t="str">
        <f t="shared" si="63"/>
        <v>GST/HST Payable</v>
      </c>
    </row>
    <row r="984" spans="1:10" ht="16">
      <c r="A984" s="13" t="s">
        <v>607</v>
      </c>
      <c r="B984" s="12" t="s">
        <v>78</v>
      </c>
      <c r="C984" s="12" t="s">
        <v>710</v>
      </c>
      <c r="D984" s="12" t="s">
        <v>661</v>
      </c>
      <c r="E984" s="12">
        <v>687.95</v>
      </c>
      <c r="F984" s="14" t="str">
        <f t="shared" si="60"/>
        <v>2025-02-26ExpenseWest Elm51335 Project Expense - Materials687.95</v>
      </c>
      <c r="G984" s="15">
        <f t="shared" si="61"/>
        <v>45714</v>
      </c>
      <c r="H984" s="16" t="str">
        <f>IF((IFERROR((VLOOKUP(D984,'Automation (QBO)'!A:B,2,FALSE)),"0"))=0,"Suspense",(IFERROR((VLOOKUP(D984,'Automation (QBO)'!A:B,2,FALSE)),"Suspense")))</f>
        <v>Project Expense - Materials</v>
      </c>
      <c r="I984" s="17">
        <f t="shared" si="62"/>
        <v>687.95</v>
      </c>
      <c r="J984" s="12" t="str">
        <f t="shared" si="63"/>
        <v>Project Expense - Materials</v>
      </c>
    </row>
    <row r="985" spans="1:10" ht="16">
      <c r="A985" s="13" t="s">
        <v>607</v>
      </c>
      <c r="B985" s="12" t="s">
        <v>78</v>
      </c>
      <c r="C985" s="12" t="s">
        <v>710</v>
      </c>
      <c r="D985" s="12" t="s">
        <v>199</v>
      </c>
      <c r="E985" s="12">
        <v>-32.15</v>
      </c>
      <c r="F985" s="14" t="str">
        <f t="shared" si="60"/>
        <v>2025-02-26ExpenseWest Elm21020 GST/HST Payable-32.15</v>
      </c>
      <c r="G985" s="15">
        <f t="shared" si="61"/>
        <v>45714</v>
      </c>
      <c r="H985" s="16" t="str">
        <f>IF((IFERROR((VLOOKUP(D985,'Automation (QBO)'!A:B,2,FALSE)),"0"))=0,"Suspense",(IFERROR((VLOOKUP(D985,'Automation (QBO)'!A:B,2,FALSE)),"Suspense")))</f>
        <v>GST/HST Payable</v>
      </c>
      <c r="I985" s="17">
        <f t="shared" si="62"/>
        <v>-32.15</v>
      </c>
      <c r="J985" s="12" t="str">
        <f t="shared" si="63"/>
        <v>GST/HST Payable</v>
      </c>
    </row>
    <row r="986" spans="1:10" ht="16">
      <c r="A986" s="13" t="s">
        <v>607</v>
      </c>
      <c r="B986" s="12" t="s">
        <v>78</v>
      </c>
      <c r="C986" s="12" t="s">
        <v>140</v>
      </c>
      <c r="D986" s="12" t="s">
        <v>661</v>
      </c>
      <c r="E986" s="12">
        <v>143.96</v>
      </c>
      <c r="F986" s="14" t="str">
        <f t="shared" si="60"/>
        <v>2025-02-26ExpenseWindsor Plywood51335 Project Expense - Materials143.96</v>
      </c>
      <c r="G986" s="15">
        <f t="shared" si="61"/>
        <v>45714</v>
      </c>
      <c r="H986" s="16" t="str">
        <f>IF((IFERROR((VLOOKUP(D986,'Automation (QBO)'!A:B,2,FALSE)),"0"))=0,"Suspense",(IFERROR((VLOOKUP(D986,'Automation (QBO)'!A:B,2,FALSE)),"Suspense")))</f>
        <v>Project Expense - Materials</v>
      </c>
      <c r="I986" s="17">
        <f t="shared" si="62"/>
        <v>143.96</v>
      </c>
      <c r="J986" s="12" t="str">
        <f t="shared" si="63"/>
        <v>Project Expense - Materials</v>
      </c>
    </row>
    <row r="987" spans="1:10" ht="16">
      <c r="A987" s="13" t="s">
        <v>607</v>
      </c>
      <c r="B987" s="12" t="s">
        <v>78</v>
      </c>
      <c r="C987" s="12" t="s">
        <v>140</v>
      </c>
      <c r="D987" s="12" t="s">
        <v>199</v>
      </c>
      <c r="E987" s="12">
        <v>-6.73</v>
      </c>
      <c r="F987" s="14" t="str">
        <f t="shared" si="60"/>
        <v>2025-02-26ExpenseWindsor Plywood21020 GST/HST Payable-6.73</v>
      </c>
      <c r="G987" s="15">
        <f t="shared" si="61"/>
        <v>45714</v>
      </c>
      <c r="H987" s="16" t="str">
        <f>IF((IFERROR((VLOOKUP(D987,'Automation (QBO)'!A:B,2,FALSE)),"0"))=0,"Suspense",(IFERROR((VLOOKUP(D987,'Automation (QBO)'!A:B,2,FALSE)),"Suspense")))</f>
        <v>GST/HST Payable</v>
      </c>
      <c r="I987" s="17">
        <f t="shared" si="62"/>
        <v>-6.73</v>
      </c>
      <c r="J987" s="12" t="str">
        <f t="shared" si="63"/>
        <v>GST/HST Payable</v>
      </c>
    </row>
    <row r="988" spans="1:10" ht="16">
      <c r="A988" s="13" t="s">
        <v>607</v>
      </c>
      <c r="B988" s="12" t="s">
        <v>105</v>
      </c>
      <c r="D988" s="12" t="s">
        <v>225</v>
      </c>
      <c r="E988" s="12">
        <v>11003</v>
      </c>
      <c r="F988" s="14" t="str">
        <f t="shared" si="60"/>
        <v>2025-02-26Journal Entry52510 Payroll - Salary11003</v>
      </c>
      <c r="G988" s="15">
        <f t="shared" si="61"/>
        <v>45714</v>
      </c>
      <c r="H988" s="16" t="str">
        <f>IF((IFERROR((VLOOKUP(D988,'Automation (QBO)'!A:B,2,FALSE)),"0"))=0,"Suspense",(IFERROR((VLOOKUP(D988,'Automation (QBO)'!A:B,2,FALSE)),"Suspense")))</f>
        <v>Payroll - Salary</v>
      </c>
      <c r="I988" s="17">
        <f t="shared" si="62"/>
        <v>11003</v>
      </c>
      <c r="J988" s="12" t="str">
        <f t="shared" si="63"/>
        <v>Payroll - Salary</v>
      </c>
    </row>
    <row r="989" spans="1:10" ht="16">
      <c r="A989" s="13" t="s">
        <v>607</v>
      </c>
      <c r="B989" s="12" t="s">
        <v>105</v>
      </c>
      <c r="D989" s="12" t="s">
        <v>349</v>
      </c>
      <c r="E989" s="12">
        <v>97.96</v>
      </c>
      <c r="F989" s="14" t="str">
        <f t="shared" si="60"/>
        <v>2025-02-26Journal Entry52545 Payroll - Employee Benefits (Paid)97.96</v>
      </c>
      <c r="G989" s="15">
        <f t="shared" si="61"/>
        <v>45714</v>
      </c>
      <c r="H989" s="16" t="str">
        <f>IF((IFERROR((VLOOKUP(D989,'Automation (QBO)'!A:B,2,FALSE)),"0"))=0,"Suspense",(IFERROR((VLOOKUP(D989,'Automation (QBO)'!A:B,2,FALSE)),"Suspense")))</f>
        <v>Payroll - Employee Benefits (Paid)</v>
      </c>
      <c r="I989" s="17">
        <f t="shared" si="62"/>
        <v>97.96</v>
      </c>
      <c r="J989" s="12" t="str">
        <f t="shared" si="63"/>
        <v>Payroll - Employee Benefits (Paid)</v>
      </c>
    </row>
    <row r="990" spans="1:10" ht="16">
      <c r="A990" s="13" t="s">
        <v>607</v>
      </c>
      <c r="B990" s="12" t="s">
        <v>105</v>
      </c>
      <c r="D990" s="12" t="s">
        <v>658</v>
      </c>
      <c r="E990" s="12">
        <v>271.77</v>
      </c>
      <c r="F990" s="14" t="str">
        <f t="shared" si="60"/>
        <v>2025-02-26Journal Entry52535 Payroll - WCB271.77</v>
      </c>
      <c r="G990" s="15">
        <f t="shared" si="61"/>
        <v>45714</v>
      </c>
      <c r="H990" s="16" t="str">
        <f>IF((IFERROR((VLOOKUP(D990,'Automation (QBO)'!A:B,2,FALSE)),"0"))=0,"Suspense",(IFERROR((VLOOKUP(D990,'Automation (QBO)'!A:B,2,FALSE)),"Suspense")))</f>
        <v>Payroll - WCB</v>
      </c>
      <c r="I990" s="17">
        <f t="shared" si="62"/>
        <v>271.77</v>
      </c>
      <c r="J990" s="12" t="str">
        <f t="shared" si="63"/>
        <v>Payroll - WCB</v>
      </c>
    </row>
    <row r="991" spans="1:10" ht="16">
      <c r="A991" s="13" t="s">
        <v>607</v>
      </c>
      <c r="B991" s="12" t="s">
        <v>105</v>
      </c>
      <c r="D991" s="12" t="s">
        <v>221</v>
      </c>
      <c r="E991" s="12">
        <v>622.89</v>
      </c>
      <c r="F991" s="14" t="str">
        <f t="shared" si="60"/>
        <v>2025-02-26Journal Entry52525 Payroll - CPP622.89</v>
      </c>
      <c r="G991" s="15">
        <f t="shared" si="61"/>
        <v>45714</v>
      </c>
      <c r="H991" s="16" t="str">
        <f>IF((IFERROR((VLOOKUP(D991,'Automation (QBO)'!A:B,2,FALSE)),"0"))=0,"Suspense",(IFERROR((VLOOKUP(D991,'Automation (QBO)'!A:B,2,FALSE)),"Suspense")))</f>
        <v>Payroll - CPP + EI</v>
      </c>
      <c r="I991" s="17">
        <f t="shared" si="62"/>
        <v>622.89</v>
      </c>
      <c r="J991" s="12" t="str">
        <f t="shared" si="63"/>
        <v>Payroll - CPP + EI</v>
      </c>
    </row>
    <row r="992" spans="1:10" ht="16">
      <c r="A992" s="13" t="s">
        <v>607</v>
      </c>
      <c r="B992" s="12" t="s">
        <v>105</v>
      </c>
      <c r="D992" s="12" t="s">
        <v>222</v>
      </c>
      <c r="E992" s="12">
        <v>111.34</v>
      </c>
      <c r="F992" s="14" t="str">
        <f t="shared" si="60"/>
        <v>2025-02-26Journal Entry52520 Payroll - EI111.34</v>
      </c>
      <c r="G992" s="15">
        <f t="shared" si="61"/>
        <v>45714</v>
      </c>
      <c r="H992" s="16" t="str">
        <f>IF((IFERROR((VLOOKUP(D992,'Automation (QBO)'!A:B,2,FALSE)),"0"))=0,"Suspense",(IFERROR((VLOOKUP(D992,'Automation (QBO)'!A:B,2,FALSE)),"Suspense")))</f>
        <v>Payroll - CPP + EI</v>
      </c>
      <c r="I992" s="17">
        <f t="shared" si="62"/>
        <v>111.34</v>
      </c>
      <c r="J992" s="12" t="str">
        <f t="shared" si="63"/>
        <v>Payroll - CPP + EI</v>
      </c>
    </row>
    <row r="993" spans="1:10" ht="16">
      <c r="A993" s="13" t="s">
        <v>607</v>
      </c>
      <c r="B993" s="12" t="s">
        <v>105</v>
      </c>
      <c r="D993" s="12" t="s">
        <v>206</v>
      </c>
      <c r="E993" s="12">
        <v>98.93</v>
      </c>
      <c r="F993" s="14" t="str">
        <f t="shared" si="60"/>
        <v>2025-02-26Journal Entry52115 Bank Fees98.93</v>
      </c>
      <c r="G993" s="15">
        <f t="shared" si="61"/>
        <v>45714</v>
      </c>
      <c r="H993" s="16" t="str">
        <f>IF((IFERROR((VLOOKUP(D993,'Automation (QBO)'!A:B,2,FALSE)),"0"))=0,"Suspense",(IFERROR((VLOOKUP(D993,'Automation (QBO)'!A:B,2,FALSE)),"Suspense")))</f>
        <v>Bank Fees</v>
      </c>
      <c r="I993" s="17">
        <f t="shared" si="62"/>
        <v>98.93</v>
      </c>
      <c r="J993" s="12" t="str">
        <f t="shared" si="63"/>
        <v>Bank Fees</v>
      </c>
    </row>
    <row r="994" spans="1:10" ht="16">
      <c r="A994" s="13" t="s">
        <v>607</v>
      </c>
      <c r="B994" s="12" t="s">
        <v>105</v>
      </c>
      <c r="D994" s="12" t="s">
        <v>223</v>
      </c>
      <c r="E994" s="12">
        <v>-4.95</v>
      </c>
      <c r="F994" s="14" t="str">
        <f t="shared" si="60"/>
        <v>2025-02-26Journal Entry21031 GST/HST Suspense-4.95</v>
      </c>
      <c r="G994" s="15">
        <f t="shared" si="61"/>
        <v>45714</v>
      </c>
      <c r="H994" s="16" t="str">
        <f>IF((IFERROR((VLOOKUP(D994,'Automation (QBO)'!A:B,2,FALSE)),"0"))=0,"Suspense",(IFERROR((VLOOKUP(D994,'Automation (QBO)'!A:B,2,FALSE)),"Suspense")))</f>
        <v>GST/HST Suspense</v>
      </c>
      <c r="I994" s="17">
        <f t="shared" si="62"/>
        <v>-4.95</v>
      </c>
      <c r="J994" s="12" t="str">
        <f t="shared" si="63"/>
        <v>GST/HST Suspense</v>
      </c>
    </row>
    <row r="995" spans="1:10" ht="16">
      <c r="A995" s="13" t="s">
        <v>607</v>
      </c>
      <c r="B995" s="12" t="s">
        <v>105</v>
      </c>
      <c r="D995" s="12" t="s">
        <v>659</v>
      </c>
      <c r="E995" s="12">
        <v>163.25</v>
      </c>
      <c r="F995" s="14" t="str">
        <f t="shared" si="60"/>
        <v>2025-02-26Journal Entry21001 Payroll - Employee Benefits (Collected)163.25</v>
      </c>
      <c r="G995" s="15">
        <f t="shared" si="61"/>
        <v>45714</v>
      </c>
      <c r="H995" s="16" t="str">
        <f>IF((IFERROR((VLOOKUP(D995,'Automation (QBO)'!A:B,2,FALSE)),"0"))=0,"Suspense",(IFERROR((VLOOKUP(D995,'Automation (QBO)'!A:B,2,FALSE)),"Suspense")))</f>
        <v>Payroll - Employee Benefits (Collected)</v>
      </c>
      <c r="I995" s="17">
        <f t="shared" si="62"/>
        <v>163.25</v>
      </c>
      <c r="J995" s="12" t="str">
        <f t="shared" si="63"/>
        <v>Payroll - Employee Benefits (Collected)</v>
      </c>
    </row>
    <row r="996" spans="1:10" ht="16">
      <c r="A996" s="13" t="s">
        <v>607</v>
      </c>
      <c r="B996" s="12" t="s">
        <v>105</v>
      </c>
      <c r="D996" s="12" t="s">
        <v>201</v>
      </c>
      <c r="E996" s="12">
        <v>-12047.59</v>
      </c>
      <c r="F996" s="14" t="str">
        <f t="shared" si="60"/>
        <v>2025-02-26Journal Entry11005 Chequing (CIBC)-12047.59</v>
      </c>
      <c r="G996" s="15">
        <f t="shared" si="61"/>
        <v>45714</v>
      </c>
      <c r="H996" s="16" t="str">
        <f>IF((IFERROR((VLOOKUP(D996,'Automation (QBO)'!A:B,2,FALSE)),"0"))=0,"Suspense",(IFERROR((VLOOKUP(D996,'Automation (QBO)'!A:B,2,FALSE)),"Suspense")))</f>
        <v>Chequing (CIBC)</v>
      </c>
      <c r="I996" s="17">
        <f t="shared" si="62"/>
        <v>-12047.59</v>
      </c>
      <c r="J996" s="12" t="str">
        <f t="shared" si="63"/>
        <v>Chequing (CIBC)</v>
      </c>
    </row>
    <row r="997" spans="1:10" ht="16">
      <c r="A997" s="13" t="s">
        <v>607</v>
      </c>
      <c r="B997" s="12" t="s">
        <v>106</v>
      </c>
      <c r="C997" s="12" t="s">
        <v>114</v>
      </c>
      <c r="D997" s="12" t="s">
        <v>201</v>
      </c>
      <c r="E997" s="12">
        <v>42999</v>
      </c>
      <c r="F997" s="14" t="str">
        <f t="shared" si="60"/>
        <v>2025-02-26PaymentGarden of Granite Winery:Garden of Granite Project11005 Chequing (CIBC)42999</v>
      </c>
      <c r="G997" s="15">
        <f t="shared" si="61"/>
        <v>45714</v>
      </c>
      <c r="H997" s="16" t="str">
        <f>IF((IFERROR((VLOOKUP(D997,'Automation (QBO)'!A:B,2,FALSE)),"0"))=0,"Suspense",(IFERROR((VLOOKUP(D997,'Automation (QBO)'!A:B,2,FALSE)),"Suspense")))</f>
        <v>Chequing (CIBC)</v>
      </c>
      <c r="I997" s="17">
        <f t="shared" si="62"/>
        <v>42999</v>
      </c>
      <c r="J997" s="12" t="str">
        <f t="shared" si="63"/>
        <v>Chequing (CIBC)</v>
      </c>
    </row>
    <row r="998" spans="1:10" ht="16">
      <c r="A998" s="13" t="s">
        <v>607</v>
      </c>
      <c r="B998" s="12" t="s">
        <v>78</v>
      </c>
      <c r="C998" s="12" t="s">
        <v>710</v>
      </c>
      <c r="D998" s="12" t="s">
        <v>506</v>
      </c>
      <c r="E998" s="12">
        <v>720.1</v>
      </c>
      <c r="F998" s="14" t="str">
        <f t="shared" si="60"/>
        <v>2025-02-26ExpenseWest Elm21010 Credit Card (CIBC Visa)720.1</v>
      </c>
      <c r="G998" s="15">
        <f t="shared" si="61"/>
        <v>45714</v>
      </c>
      <c r="H998" s="16" t="str">
        <f>IF((IFERROR((VLOOKUP(D998,'Automation (QBO)'!A:B,2,FALSE)),"0"))=0,"Suspense",(IFERROR((VLOOKUP(D998,'Automation (QBO)'!A:B,2,FALSE)),"Suspense")))</f>
        <v>Credit Card (CIBC Visa)</v>
      </c>
      <c r="I998" s="17">
        <f t="shared" si="62"/>
        <v>720.1</v>
      </c>
      <c r="J998" s="12" t="str">
        <f t="shared" si="63"/>
        <v>Credit Card (CIBC Visa)</v>
      </c>
    </row>
    <row r="999" spans="1:10" ht="16">
      <c r="A999" s="13" t="s">
        <v>607</v>
      </c>
      <c r="B999" s="12" t="s">
        <v>78</v>
      </c>
      <c r="C999" s="12" t="s">
        <v>140</v>
      </c>
      <c r="D999" s="12" t="s">
        <v>506</v>
      </c>
      <c r="E999" s="12">
        <v>150.69</v>
      </c>
      <c r="F999" s="14" t="str">
        <f t="shared" si="60"/>
        <v>2025-02-26ExpenseWindsor Plywood21010 Credit Card (CIBC Visa)150.69</v>
      </c>
      <c r="G999" s="15">
        <f t="shared" si="61"/>
        <v>45714</v>
      </c>
      <c r="H999" s="16" t="str">
        <f>IF((IFERROR((VLOOKUP(D999,'Automation (QBO)'!A:B,2,FALSE)),"0"))=0,"Suspense",(IFERROR((VLOOKUP(D999,'Automation (QBO)'!A:B,2,FALSE)),"Suspense")))</f>
        <v>Credit Card (CIBC Visa)</v>
      </c>
      <c r="I999" s="17">
        <f t="shared" si="62"/>
        <v>150.69</v>
      </c>
      <c r="J999" s="12" t="str">
        <f t="shared" si="63"/>
        <v>Credit Card (CIBC Visa)</v>
      </c>
    </row>
    <row r="1000" spans="1:10" ht="16">
      <c r="A1000" s="13" t="s">
        <v>711</v>
      </c>
      <c r="B1000" s="12" t="s">
        <v>78</v>
      </c>
      <c r="C1000" s="12" t="s">
        <v>88</v>
      </c>
      <c r="D1000" s="12" t="s">
        <v>688</v>
      </c>
      <c r="E1000" s="12">
        <v>425.45</v>
      </c>
      <c r="F1000" s="14" t="str">
        <f t="shared" si="60"/>
        <v>2025-02-27ExpenseBell Canada52206 Telephone425.45</v>
      </c>
      <c r="G1000" s="15">
        <f t="shared" si="61"/>
        <v>45715</v>
      </c>
      <c r="H1000" s="16" t="str">
        <f>IF((IFERROR((VLOOKUP(D1000,'Automation (QBO)'!A:B,2,FALSE)),"0"))=0,"Suspense",(IFERROR((VLOOKUP(D1000,'Automation (QBO)'!A:B,2,FALSE)),"Suspense")))</f>
        <v>Communications</v>
      </c>
      <c r="I1000" s="17">
        <f t="shared" si="62"/>
        <v>425.45</v>
      </c>
      <c r="J1000" s="12" t="str">
        <f t="shared" si="63"/>
        <v>Communications</v>
      </c>
    </row>
    <row r="1001" spans="1:10" ht="16">
      <c r="A1001" s="13" t="s">
        <v>711</v>
      </c>
      <c r="B1001" s="12" t="s">
        <v>78</v>
      </c>
      <c r="C1001" s="12" t="s">
        <v>88</v>
      </c>
      <c r="D1001" s="12" t="s">
        <v>199</v>
      </c>
      <c r="E1001" s="12">
        <v>-21.27</v>
      </c>
      <c r="F1001" s="14" t="str">
        <f t="shared" si="60"/>
        <v>2025-02-27ExpenseBell Canada21020 GST/HST Payable-21.27</v>
      </c>
      <c r="G1001" s="15">
        <f t="shared" si="61"/>
        <v>45715</v>
      </c>
      <c r="H1001" s="16" t="str">
        <f>IF((IFERROR((VLOOKUP(D1001,'Automation (QBO)'!A:B,2,FALSE)),"0"))=0,"Suspense",(IFERROR((VLOOKUP(D1001,'Automation (QBO)'!A:B,2,FALSE)),"Suspense")))</f>
        <v>GST/HST Payable</v>
      </c>
      <c r="I1001" s="17">
        <f t="shared" si="62"/>
        <v>-21.27</v>
      </c>
      <c r="J1001" s="12" t="str">
        <f t="shared" si="63"/>
        <v>GST/HST Payable</v>
      </c>
    </row>
    <row r="1002" spans="1:10" ht="16">
      <c r="A1002" s="13" t="s">
        <v>711</v>
      </c>
      <c r="B1002" s="12" t="s">
        <v>78</v>
      </c>
      <c r="C1002" s="12" t="s">
        <v>128</v>
      </c>
      <c r="D1002" s="12" t="s">
        <v>203</v>
      </c>
      <c r="E1002" s="12">
        <v>25.14</v>
      </c>
      <c r="F1002" s="14" t="str">
        <f t="shared" si="60"/>
        <v>2025-02-27ExpenseThe Coquitlam Grill52190 Meals &amp; Entertainment25.14</v>
      </c>
      <c r="G1002" s="15">
        <f t="shared" si="61"/>
        <v>45715</v>
      </c>
      <c r="H1002" s="16" t="str">
        <f>IF((IFERROR((VLOOKUP(D1002,'Automation (QBO)'!A:B,2,FALSE)),"0"))=0,"Suspense",(IFERROR((VLOOKUP(D1002,'Automation (QBO)'!A:B,2,FALSE)),"Suspense")))</f>
        <v>Meals &amp; Entertainment</v>
      </c>
      <c r="I1002" s="17">
        <f t="shared" si="62"/>
        <v>25.14</v>
      </c>
      <c r="J1002" s="12" t="str">
        <f t="shared" si="63"/>
        <v>Meals &amp; Entertainment</v>
      </c>
    </row>
    <row r="1003" spans="1:10" ht="16">
      <c r="A1003" s="13" t="s">
        <v>711</v>
      </c>
      <c r="B1003" s="12" t="s">
        <v>78</v>
      </c>
      <c r="C1003" s="12" t="s">
        <v>128</v>
      </c>
      <c r="D1003" s="12" t="s">
        <v>203</v>
      </c>
      <c r="E1003" s="12">
        <v>5.24</v>
      </c>
      <c r="F1003" s="14" t="str">
        <f t="shared" si="60"/>
        <v>2025-02-27ExpenseThe Coquitlam Grill52190 Meals &amp; Entertainment5.24</v>
      </c>
      <c r="G1003" s="15">
        <f t="shared" si="61"/>
        <v>45715</v>
      </c>
      <c r="H1003" s="16" t="str">
        <f>IF((IFERROR((VLOOKUP(D1003,'Automation (QBO)'!A:B,2,FALSE)),"0"))=0,"Suspense",(IFERROR((VLOOKUP(D1003,'Automation (QBO)'!A:B,2,FALSE)),"Suspense")))</f>
        <v>Meals &amp; Entertainment</v>
      </c>
      <c r="I1003" s="17">
        <f t="shared" si="62"/>
        <v>5.24</v>
      </c>
      <c r="J1003" s="12" t="str">
        <f t="shared" si="63"/>
        <v>Meals &amp; Entertainment</v>
      </c>
    </row>
    <row r="1004" spans="1:10" ht="16">
      <c r="A1004" s="13" t="s">
        <v>711</v>
      </c>
      <c r="B1004" s="12" t="s">
        <v>78</v>
      </c>
      <c r="C1004" s="12" t="s">
        <v>128</v>
      </c>
      <c r="D1004" s="12" t="s">
        <v>199</v>
      </c>
      <c r="E1004" s="12">
        <v>-1.05</v>
      </c>
      <c r="F1004" s="14" t="str">
        <f t="shared" si="60"/>
        <v>2025-02-27ExpenseThe Coquitlam Grill21020 GST/HST Payable-1.05</v>
      </c>
      <c r="G1004" s="15">
        <f t="shared" si="61"/>
        <v>45715</v>
      </c>
      <c r="H1004" s="16" t="str">
        <f>IF((IFERROR((VLOOKUP(D1004,'Automation (QBO)'!A:B,2,FALSE)),"0"))=0,"Suspense",(IFERROR((VLOOKUP(D1004,'Automation (QBO)'!A:B,2,FALSE)),"Suspense")))</f>
        <v>GST/HST Payable</v>
      </c>
      <c r="I1004" s="17">
        <f t="shared" si="62"/>
        <v>-1.05</v>
      </c>
      <c r="J1004" s="12" t="str">
        <f t="shared" si="63"/>
        <v>GST/HST Payable</v>
      </c>
    </row>
    <row r="1005" spans="1:10" ht="16">
      <c r="A1005" s="13" t="s">
        <v>711</v>
      </c>
      <c r="B1005" s="12" t="s">
        <v>78</v>
      </c>
      <c r="C1005" s="12" t="s">
        <v>128</v>
      </c>
      <c r="D1005" s="12" t="s">
        <v>199</v>
      </c>
      <c r="E1005" s="12">
        <v>0</v>
      </c>
      <c r="F1005" s="14" t="str">
        <f t="shared" si="60"/>
        <v>2025-02-27ExpenseThe Coquitlam Grill21020 GST/HST Payable0</v>
      </c>
      <c r="G1005" s="15">
        <f t="shared" si="61"/>
        <v>45715</v>
      </c>
      <c r="H1005" s="16" t="str">
        <f>IF((IFERROR((VLOOKUP(D1005,'Automation (QBO)'!A:B,2,FALSE)),"0"))=0,"Suspense",(IFERROR((VLOOKUP(D1005,'Automation (QBO)'!A:B,2,FALSE)),"Suspense")))</f>
        <v>GST/HST Payable</v>
      </c>
      <c r="I1005" s="17">
        <f t="shared" si="62"/>
        <v>0</v>
      </c>
      <c r="J1005" s="12" t="str">
        <f t="shared" si="63"/>
        <v>GST/HST Payable</v>
      </c>
    </row>
    <row r="1006" spans="1:10" ht="16">
      <c r="A1006" s="13" t="s">
        <v>711</v>
      </c>
      <c r="B1006" s="12" t="s">
        <v>78</v>
      </c>
      <c r="C1006" s="12" t="s">
        <v>712</v>
      </c>
      <c r="D1006" s="12" t="s">
        <v>655</v>
      </c>
      <c r="E1006" s="12">
        <v>4759.5</v>
      </c>
      <c r="F1006" s="14" t="str">
        <f t="shared" si="60"/>
        <v>2025-02-27ExpenseJosh Sathiananthan LTD.51320 Project Expense - Subcontractors4759.5</v>
      </c>
      <c r="G1006" s="15">
        <f t="shared" si="61"/>
        <v>45715</v>
      </c>
      <c r="H1006" s="16" t="str">
        <f>IF((IFERROR((VLOOKUP(D1006,'Automation (QBO)'!A:B,2,FALSE)),"0"))=0,"Suspense",(IFERROR((VLOOKUP(D1006,'Automation (QBO)'!A:B,2,FALSE)),"Suspense")))</f>
        <v>Project Expense - Subcontractors</v>
      </c>
      <c r="I1006" s="17">
        <f t="shared" si="62"/>
        <v>4759.5</v>
      </c>
      <c r="J1006" s="12" t="str">
        <f t="shared" si="63"/>
        <v>Project Expense - Subcontractors</v>
      </c>
    </row>
    <row r="1007" spans="1:10" ht="16">
      <c r="A1007" s="13" t="s">
        <v>711</v>
      </c>
      <c r="B1007" s="12" t="s">
        <v>78</v>
      </c>
      <c r="C1007" s="12" t="s">
        <v>712</v>
      </c>
      <c r="D1007" s="12" t="s">
        <v>199</v>
      </c>
      <c r="E1007" s="12">
        <v>0</v>
      </c>
      <c r="F1007" s="14" t="str">
        <f t="shared" si="60"/>
        <v>2025-02-27ExpenseJosh Sathiananthan LTD.21020 GST/HST Payable0</v>
      </c>
      <c r="G1007" s="15">
        <f t="shared" si="61"/>
        <v>45715</v>
      </c>
      <c r="H1007" s="16" t="str">
        <f>IF((IFERROR((VLOOKUP(D1007,'Automation (QBO)'!A:B,2,FALSE)),"0"))=0,"Suspense",(IFERROR((VLOOKUP(D1007,'Automation (QBO)'!A:B,2,FALSE)),"Suspense")))</f>
        <v>GST/HST Payable</v>
      </c>
      <c r="I1007" s="17">
        <f t="shared" si="62"/>
        <v>0</v>
      </c>
      <c r="J1007" s="12" t="str">
        <f t="shared" si="63"/>
        <v>GST/HST Payable</v>
      </c>
    </row>
    <row r="1008" spans="1:10" ht="16">
      <c r="A1008" s="13" t="s">
        <v>711</v>
      </c>
      <c r="B1008" s="12" t="s">
        <v>78</v>
      </c>
      <c r="C1008" s="12" t="s">
        <v>307</v>
      </c>
      <c r="D1008" s="12" t="s">
        <v>300</v>
      </c>
      <c r="E1008" s="12">
        <v>608.63</v>
      </c>
      <c r="F1008" s="14" t="str">
        <f t="shared" si="60"/>
        <v>2025-02-27ExpenseWorksafe51310 COGS - Labour608.63</v>
      </c>
      <c r="G1008" s="15">
        <f t="shared" si="61"/>
        <v>45715</v>
      </c>
      <c r="H1008" s="16" t="str">
        <f>IF((IFERROR((VLOOKUP(D1008,'Automation (QBO)'!A:B,2,FALSE)),"0"))=0,"Suspense",(IFERROR((VLOOKUP(D1008,'Automation (QBO)'!A:B,2,FALSE)),"Suspense")))</f>
        <v>COGS - Labour</v>
      </c>
      <c r="I1008" s="17">
        <f t="shared" si="62"/>
        <v>608.63</v>
      </c>
      <c r="J1008" s="12" t="str">
        <f t="shared" si="63"/>
        <v>COGS - Labour</v>
      </c>
    </row>
    <row r="1009" spans="1:10" ht="16">
      <c r="A1009" s="13" t="s">
        <v>711</v>
      </c>
      <c r="B1009" s="12" t="s">
        <v>78</v>
      </c>
      <c r="C1009" s="12" t="s">
        <v>307</v>
      </c>
      <c r="D1009" s="12" t="s">
        <v>199</v>
      </c>
      <c r="E1009" s="12">
        <v>0</v>
      </c>
      <c r="F1009" s="14" t="str">
        <f t="shared" si="60"/>
        <v>2025-02-27ExpenseWorksafe21020 GST/HST Payable0</v>
      </c>
      <c r="G1009" s="15">
        <f t="shared" si="61"/>
        <v>45715</v>
      </c>
      <c r="H1009" s="16" t="str">
        <f>IF((IFERROR((VLOOKUP(D1009,'Automation (QBO)'!A:B,2,FALSE)),"0"))=0,"Suspense",(IFERROR((VLOOKUP(D1009,'Automation (QBO)'!A:B,2,FALSE)),"Suspense")))</f>
        <v>GST/HST Payable</v>
      </c>
      <c r="I1009" s="17">
        <f t="shared" si="62"/>
        <v>0</v>
      </c>
      <c r="J1009" s="12" t="str">
        <f t="shared" si="63"/>
        <v>GST/HST Payable</v>
      </c>
    </row>
    <row r="1010" spans="1:10" ht="16">
      <c r="A1010" s="13" t="s">
        <v>711</v>
      </c>
      <c r="B1010" s="12" t="s">
        <v>78</v>
      </c>
      <c r="C1010" s="12" t="s">
        <v>712</v>
      </c>
      <c r="D1010" s="12" t="s">
        <v>201</v>
      </c>
      <c r="E1010" s="12">
        <v>-4759.5</v>
      </c>
      <c r="F1010" s="14" t="str">
        <f t="shared" si="60"/>
        <v>2025-02-27ExpenseJosh Sathiananthan LTD.11005 Chequing (CIBC)-4759.5</v>
      </c>
      <c r="G1010" s="15">
        <f t="shared" si="61"/>
        <v>45715</v>
      </c>
      <c r="H1010" s="16" t="str">
        <f>IF((IFERROR((VLOOKUP(D1010,'Automation (QBO)'!A:B,2,FALSE)),"0"))=0,"Suspense",(IFERROR((VLOOKUP(D1010,'Automation (QBO)'!A:B,2,FALSE)),"Suspense")))</f>
        <v>Chequing (CIBC)</v>
      </c>
      <c r="I1010" s="17">
        <f t="shared" si="62"/>
        <v>-4759.5</v>
      </c>
      <c r="J1010" s="12" t="str">
        <f t="shared" si="63"/>
        <v>Chequing (CIBC)</v>
      </c>
    </row>
    <row r="1011" spans="1:10" ht="16">
      <c r="A1011" s="13" t="s">
        <v>711</v>
      </c>
      <c r="B1011" s="12" t="s">
        <v>78</v>
      </c>
      <c r="C1011" s="12" t="s">
        <v>307</v>
      </c>
      <c r="D1011" s="12" t="s">
        <v>506</v>
      </c>
      <c r="E1011" s="12">
        <v>608.63</v>
      </c>
      <c r="F1011" s="14" t="str">
        <f t="shared" si="60"/>
        <v>2025-02-27ExpenseWorksafe21010 Credit Card (CIBC Visa)608.63</v>
      </c>
      <c r="G1011" s="15">
        <f t="shared" si="61"/>
        <v>45715</v>
      </c>
      <c r="H1011" s="16" t="str">
        <f>IF((IFERROR((VLOOKUP(D1011,'Automation (QBO)'!A:B,2,FALSE)),"0"))=0,"Suspense",(IFERROR((VLOOKUP(D1011,'Automation (QBO)'!A:B,2,FALSE)),"Suspense")))</f>
        <v>Credit Card (CIBC Visa)</v>
      </c>
      <c r="I1011" s="17">
        <f t="shared" si="62"/>
        <v>608.63</v>
      </c>
      <c r="J1011" s="12" t="str">
        <f t="shared" si="63"/>
        <v>Credit Card (CIBC Visa)</v>
      </c>
    </row>
    <row r="1012" spans="1:10" ht="16">
      <c r="A1012" s="13" t="s">
        <v>711</v>
      </c>
      <c r="B1012" s="12" t="s">
        <v>78</v>
      </c>
      <c r="C1012" s="12" t="s">
        <v>88</v>
      </c>
      <c r="D1012" s="12" t="s">
        <v>506</v>
      </c>
      <c r="E1012" s="12">
        <v>446.72</v>
      </c>
      <c r="F1012" s="14" t="str">
        <f t="shared" si="60"/>
        <v>2025-02-27ExpenseBell Canada21010 Credit Card (CIBC Visa)446.72</v>
      </c>
      <c r="G1012" s="15">
        <f t="shared" si="61"/>
        <v>45715</v>
      </c>
      <c r="H1012" s="16" t="str">
        <f>IF((IFERROR((VLOOKUP(D1012,'Automation (QBO)'!A:B,2,FALSE)),"0"))=0,"Suspense",(IFERROR((VLOOKUP(D1012,'Automation (QBO)'!A:B,2,FALSE)),"Suspense")))</f>
        <v>Credit Card (CIBC Visa)</v>
      </c>
      <c r="I1012" s="17">
        <f t="shared" si="62"/>
        <v>446.72</v>
      </c>
      <c r="J1012" s="12" t="str">
        <f t="shared" si="63"/>
        <v>Credit Card (CIBC Visa)</v>
      </c>
    </row>
    <row r="1013" spans="1:10" ht="16">
      <c r="A1013" s="13" t="s">
        <v>711</v>
      </c>
      <c r="B1013" s="12" t="s">
        <v>78</v>
      </c>
      <c r="C1013" s="12" t="s">
        <v>128</v>
      </c>
      <c r="D1013" s="12" t="s">
        <v>506</v>
      </c>
      <c r="E1013" s="12">
        <v>31.43</v>
      </c>
      <c r="F1013" s="14" t="str">
        <f t="shared" si="60"/>
        <v>2025-02-27ExpenseThe Coquitlam Grill21010 Credit Card (CIBC Visa)31.43</v>
      </c>
      <c r="G1013" s="15">
        <f t="shared" si="61"/>
        <v>45715</v>
      </c>
      <c r="H1013" s="16" t="str">
        <f>IF((IFERROR((VLOOKUP(D1013,'Automation (QBO)'!A:B,2,FALSE)),"0"))=0,"Suspense",(IFERROR((VLOOKUP(D1013,'Automation (QBO)'!A:B,2,FALSE)),"Suspense")))</f>
        <v>Credit Card (CIBC Visa)</v>
      </c>
      <c r="I1013" s="17">
        <f t="shared" si="62"/>
        <v>31.43</v>
      </c>
      <c r="J1013" s="12" t="str">
        <f t="shared" si="63"/>
        <v>Credit Card (CIBC Visa)</v>
      </c>
    </row>
    <row r="1014" spans="1:10" ht="16">
      <c r="A1014" s="13" t="s">
        <v>713</v>
      </c>
      <c r="B1014" s="12" t="s">
        <v>78</v>
      </c>
      <c r="D1014" s="12" t="s">
        <v>206</v>
      </c>
      <c r="E1014" s="12">
        <v>40</v>
      </c>
      <c r="F1014" s="14" t="str">
        <f t="shared" si="60"/>
        <v>2025-02-28Expense52115 Bank Fees40</v>
      </c>
      <c r="G1014" s="15">
        <f t="shared" si="61"/>
        <v>45716</v>
      </c>
      <c r="H1014" s="16" t="str">
        <f>IF((IFERROR((VLOOKUP(D1014,'Automation (QBO)'!A:B,2,FALSE)),"0"))=0,"Suspense",(IFERROR((VLOOKUP(D1014,'Automation (QBO)'!A:B,2,FALSE)),"Suspense")))</f>
        <v>Bank Fees</v>
      </c>
      <c r="I1014" s="17">
        <f t="shared" si="62"/>
        <v>40</v>
      </c>
      <c r="J1014" s="12" t="str">
        <f t="shared" si="63"/>
        <v>Bank Fees</v>
      </c>
    </row>
    <row r="1015" spans="1:10" ht="16">
      <c r="A1015" s="13" t="s">
        <v>713</v>
      </c>
      <c r="B1015" s="12" t="s">
        <v>78</v>
      </c>
      <c r="D1015" s="12" t="s">
        <v>201</v>
      </c>
      <c r="E1015" s="12">
        <v>-40</v>
      </c>
      <c r="F1015" s="14" t="str">
        <f t="shared" si="60"/>
        <v>2025-02-28Expense11005 Chequing (CIBC)-40</v>
      </c>
      <c r="G1015" s="15">
        <f t="shared" si="61"/>
        <v>45716</v>
      </c>
      <c r="H1015" s="16" t="str">
        <f>IF((IFERROR((VLOOKUP(D1015,'Automation (QBO)'!A:B,2,FALSE)),"0"))=0,"Suspense",(IFERROR((VLOOKUP(D1015,'Automation (QBO)'!A:B,2,FALSE)),"Suspense")))</f>
        <v>Chequing (CIBC)</v>
      </c>
      <c r="I1015" s="17">
        <f t="shared" si="62"/>
        <v>-40</v>
      </c>
      <c r="J1015" s="12" t="str">
        <f t="shared" si="63"/>
        <v>Chequing (CIBC)</v>
      </c>
    </row>
    <row r="1016" spans="1:10" ht="16">
      <c r="A1016" s="13" t="s">
        <v>713</v>
      </c>
      <c r="B1016" s="12" t="s">
        <v>78</v>
      </c>
      <c r="D1016" s="12" t="s">
        <v>199</v>
      </c>
      <c r="E1016" s="12">
        <v>0</v>
      </c>
      <c r="F1016" s="14" t="str">
        <f t="shared" si="60"/>
        <v>2025-02-28Expense21020 GST/HST Payable0</v>
      </c>
      <c r="G1016" s="15">
        <f t="shared" si="61"/>
        <v>45716</v>
      </c>
      <c r="H1016" s="16" t="str">
        <f>IF((IFERROR((VLOOKUP(D1016,'Automation (QBO)'!A:B,2,FALSE)),"0"))=0,"Suspense",(IFERROR((VLOOKUP(D1016,'Automation (QBO)'!A:B,2,FALSE)),"Suspense")))</f>
        <v>GST/HST Payable</v>
      </c>
      <c r="I1016" s="17">
        <f t="shared" si="62"/>
        <v>0</v>
      </c>
      <c r="J1016" s="12" t="str">
        <f t="shared" si="63"/>
        <v>GST/HST Payable</v>
      </c>
    </row>
    <row r="1017" spans="1:10" ht="16">
      <c r="A1017" s="13" t="s">
        <v>713</v>
      </c>
      <c r="B1017" s="12" t="s">
        <v>78</v>
      </c>
      <c r="D1017" s="12" t="s">
        <v>206</v>
      </c>
      <c r="E1017" s="12">
        <v>9.5</v>
      </c>
      <c r="F1017" s="14" t="str">
        <f t="shared" si="60"/>
        <v>2025-02-28Expense52115 Bank Fees9.5</v>
      </c>
      <c r="G1017" s="15">
        <f t="shared" si="61"/>
        <v>45716</v>
      </c>
      <c r="H1017" s="16" t="str">
        <f>IF((IFERROR((VLOOKUP(D1017,'Automation (QBO)'!A:B,2,FALSE)),"0"))=0,"Suspense",(IFERROR((VLOOKUP(D1017,'Automation (QBO)'!A:B,2,FALSE)),"Suspense")))</f>
        <v>Bank Fees</v>
      </c>
      <c r="I1017" s="17">
        <f t="shared" si="62"/>
        <v>9.5</v>
      </c>
      <c r="J1017" s="12" t="str">
        <f t="shared" si="63"/>
        <v>Bank Fees</v>
      </c>
    </row>
    <row r="1018" spans="1:10" ht="16">
      <c r="A1018" s="13" t="s">
        <v>713</v>
      </c>
      <c r="B1018" s="12" t="s">
        <v>78</v>
      </c>
      <c r="D1018" s="12" t="s">
        <v>199</v>
      </c>
      <c r="E1018" s="12">
        <v>0</v>
      </c>
      <c r="F1018" s="14" t="str">
        <f t="shared" si="60"/>
        <v>2025-02-28Expense21020 GST/HST Payable0</v>
      </c>
      <c r="G1018" s="15">
        <f t="shared" si="61"/>
        <v>45716</v>
      </c>
      <c r="H1018" s="16" t="str">
        <f>IF((IFERROR((VLOOKUP(D1018,'Automation (QBO)'!A:B,2,FALSE)),"0"))=0,"Suspense",(IFERROR((VLOOKUP(D1018,'Automation (QBO)'!A:B,2,FALSE)),"Suspense")))</f>
        <v>GST/HST Payable</v>
      </c>
      <c r="I1018" s="17">
        <f t="shared" si="62"/>
        <v>0</v>
      </c>
      <c r="J1018" s="12" t="str">
        <f t="shared" si="63"/>
        <v>GST/HST Payable</v>
      </c>
    </row>
    <row r="1019" spans="1:10" ht="16">
      <c r="A1019" s="13" t="s">
        <v>713</v>
      </c>
      <c r="B1019" s="12" t="s">
        <v>78</v>
      </c>
      <c r="C1019" s="12" t="s">
        <v>145</v>
      </c>
      <c r="D1019" s="12" t="s">
        <v>664</v>
      </c>
      <c r="E1019" s="12">
        <v>80</v>
      </c>
      <c r="F1019" s="14" t="str">
        <f t="shared" si="60"/>
        <v>2025-02-28ExpenseUnited Boulevard Recycling and Waste Centre51315 Project Expense - Other80</v>
      </c>
      <c r="G1019" s="15">
        <f t="shared" si="61"/>
        <v>45716</v>
      </c>
      <c r="H1019" s="16" t="str">
        <f>IF((IFERROR((VLOOKUP(D1019,'Automation (QBO)'!A:B,2,FALSE)),"0"))=0,"Suspense",(IFERROR((VLOOKUP(D1019,'Automation (QBO)'!A:B,2,FALSE)),"Suspense")))</f>
        <v>Project Expense - Other</v>
      </c>
      <c r="I1019" s="17">
        <f t="shared" si="62"/>
        <v>80</v>
      </c>
      <c r="J1019" s="12" t="str">
        <f t="shared" si="63"/>
        <v>Project Expense - Other</v>
      </c>
    </row>
    <row r="1020" spans="1:10" ht="16">
      <c r="A1020" s="13" t="s">
        <v>713</v>
      </c>
      <c r="B1020" s="12" t="s">
        <v>78</v>
      </c>
      <c r="C1020" s="12" t="s">
        <v>145</v>
      </c>
      <c r="D1020" s="12" t="s">
        <v>199</v>
      </c>
      <c r="E1020" s="12">
        <v>0</v>
      </c>
      <c r="F1020" s="14" t="str">
        <f t="shared" si="60"/>
        <v>2025-02-28ExpenseUnited Boulevard Recycling and Waste Centre21020 GST/HST Payable0</v>
      </c>
      <c r="G1020" s="15">
        <f t="shared" si="61"/>
        <v>45716</v>
      </c>
      <c r="H1020" s="16" t="str">
        <f>IF((IFERROR((VLOOKUP(D1020,'Automation (QBO)'!A:B,2,FALSE)),"0"))=0,"Suspense",(IFERROR((VLOOKUP(D1020,'Automation (QBO)'!A:B,2,FALSE)),"Suspense")))</f>
        <v>GST/HST Payable</v>
      </c>
      <c r="I1020" s="17">
        <f t="shared" si="62"/>
        <v>0</v>
      </c>
      <c r="J1020" s="12" t="str">
        <f t="shared" si="63"/>
        <v>GST/HST Payable</v>
      </c>
    </row>
    <row r="1021" spans="1:10" ht="16">
      <c r="A1021" s="13" t="s">
        <v>713</v>
      </c>
      <c r="B1021" s="12" t="s">
        <v>78</v>
      </c>
      <c r="C1021" s="12" t="s">
        <v>92</v>
      </c>
      <c r="D1021" s="12" t="s">
        <v>681</v>
      </c>
      <c r="E1021" s="12">
        <v>-1440.78</v>
      </c>
      <c r="F1021" s="14" t="str">
        <f t="shared" si="60"/>
        <v>2025-02-28ExpenseBDC22010 Bank Loan - BDC (002)-1440.78</v>
      </c>
      <c r="G1021" s="15">
        <f t="shared" si="61"/>
        <v>45716</v>
      </c>
      <c r="H1021" s="16" t="str">
        <f>IF((IFERROR((VLOOKUP(D1021,'Automation (QBO)'!A:B,2,FALSE)),"0"))=0,"Suspense",(IFERROR((VLOOKUP(D1021,'Automation (QBO)'!A:B,2,FALSE)),"Suspense")))</f>
        <v>Bank Loan 2 (BDC)</v>
      </c>
      <c r="I1021" s="17">
        <f t="shared" si="62"/>
        <v>-1440.78</v>
      </c>
      <c r="J1021" s="12" t="str">
        <f t="shared" si="63"/>
        <v>Bank Loan 2 (BDC)</v>
      </c>
    </row>
    <row r="1022" spans="1:10" ht="16">
      <c r="A1022" s="13" t="s">
        <v>713</v>
      </c>
      <c r="B1022" s="12" t="s">
        <v>78</v>
      </c>
      <c r="C1022" s="12" t="s">
        <v>92</v>
      </c>
      <c r="D1022" s="12" t="s">
        <v>199</v>
      </c>
      <c r="E1022" s="12">
        <v>0</v>
      </c>
      <c r="F1022" s="14" t="str">
        <f t="shared" si="60"/>
        <v>2025-02-28ExpenseBDC21020 GST/HST Payable0</v>
      </c>
      <c r="G1022" s="15">
        <f t="shared" si="61"/>
        <v>45716</v>
      </c>
      <c r="H1022" s="16" t="str">
        <f>IF((IFERROR((VLOOKUP(D1022,'Automation (QBO)'!A:B,2,FALSE)),"0"))=0,"Suspense",(IFERROR((VLOOKUP(D1022,'Automation (QBO)'!A:B,2,FALSE)),"Suspense")))</f>
        <v>GST/HST Payable</v>
      </c>
      <c r="I1022" s="17">
        <f t="shared" si="62"/>
        <v>0</v>
      </c>
      <c r="J1022" s="12" t="str">
        <f t="shared" si="63"/>
        <v>GST/HST Payable</v>
      </c>
    </row>
    <row r="1023" spans="1:10" ht="16">
      <c r="A1023" s="13" t="s">
        <v>713</v>
      </c>
      <c r="B1023" s="12" t="s">
        <v>78</v>
      </c>
      <c r="C1023" s="12" t="s">
        <v>139</v>
      </c>
      <c r="D1023" s="12" t="s">
        <v>206</v>
      </c>
      <c r="E1023" s="12">
        <v>6</v>
      </c>
      <c r="F1023" s="14" t="str">
        <f t="shared" si="60"/>
        <v>2025-02-28ExpenseService Charge52115 Bank Fees6</v>
      </c>
      <c r="G1023" s="15">
        <f t="shared" si="61"/>
        <v>45716</v>
      </c>
      <c r="H1023" s="16" t="str">
        <f>IF((IFERROR((VLOOKUP(D1023,'Automation (QBO)'!A:B,2,FALSE)),"0"))=0,"Suspense",(IFERROR((VLOOKUP(D1023,'Automation (QBO)'!A:B,2,FALSE)),"Suspense")))</f>
        <v>Bank Fees</v>
      </c>
      <c r="I1023" s="17">
        <f t="shared" si="62"/>
        <v>6</v>
      </c>
      <c r="J1023" s="12" t="str">
        <f t="shared" si="63"/>
        <v>Bank Fees</v>
      </c>
    </row>
    <row r="1024" spans="1:10" ht="16">
      <c r="A1024" s="13" t="s">
        <v>713</v>
      </c>
      <c r="B1024" s="12" t="s">
        <v>78</v>
      </c>
      <c r="C1024" s="12" t="s">
        <v>139</v>
      </c>
      <c r="D1024" s="12" t="s">
        <v>199</v>
      </c>
      <c r="E1024" s="12">
        <v>0</v>
      </c>
      <c r="F1024" s="14" t="str">
        <f t="shared" si="60"/>
        <v>2025-02-28ExpenseService Charge21020 GST/HST Payable0</v>
      </c>
      <c r="G1024" s="15">
        <f t="shared" si="61"/>
        <v>45716</v>
      </c>
      <c r="H1024" s="16" t="str">
        <f>IF((IFERROR((VLOOKUP(D1024,'Automation (QBO)'!A:B,2,FALSE)),"0"))=0,"Suspense",(IFERROR((VLOOKUP(D1024,'Automation (QBO)'!A:B,2,FALSE)),"Suspense")))</f>
        <v>GST/HST Payable</v>
      </c>
      <c r="I1024" s="17">
        <f t="shared" si="62"/>
        <v>0</v>
      </c>
      <c r="J1024" s="12" t="str">
        <f t="shared" si="63"/>
        <v>GST/HST Payable</v>
      </c>
    </row>
    <row r="1025" spans="1:10" ht="16">
      <c r="A1025" s="13" t="s">
        <v>713</v>
      </c>
      <c r="B1025" s="12" t="s">
        <v>78</v>
      </c>
      <c r="C1025" s="12" t="s">
        <v>80</v>
      </c>
      <c r="D1025" s="12" t="s">
        <v>384</v>
      </c>
      <c r="E1025" s="12">
        <v>13.86</v>
      </c>
      <c r="F1025" s="14" t="str">
        <f t="shared" si="60"/>
        <v>2025-02-28ExpenseApple52165 Subscriptions (Annual)13.86</v>
      </c>
      <c r="G1025" s="15">
        <f t="shared" si="61"/>
        <v>45716</v>
      </c>
      <c r="H1025" s="16" t="str">
        <f>IF((IFERROR((VLOOKUP(D1025,'Automation (QBO)'!A:B,2,FALSE)),"0"))=0,"Suspense",(IFERROR((VLOOKUP(D1025,'Automation (QBO)'!A:B,2,FALSE)),"Suspense")))</f>
        <v>Subscriptions (Annual)</v>
      </c>
      <c r="I1025" s="17">
        <f t="shared" si="62"/>
        <v>13.86</v>
      </c>
      <c r="J1025" s="12" t="str">
        <f t="shared" si="63"/>
        <v>Subscriptions (Annual)</v>
      </c>
    </row>
    <row r="1026" spans="1:10" ht="16">
      <c r="A1026" s="13" t="s">
        <v>713</v>
      </c>
      <c r="B1026" s="12" t="s">
        <v>78</v>
      </c>
      <c r="C1026" s="12" t="s">
        <v>80</v>
      </c>
      <c r="D1026" s="12" t="s">
        <v>199</v>
      </c>
      <c r="E1026" s="12">
        <v>-0.69</v>
      </c>
      <c r="F1026" s="14" t="str">
        <f t="shared" ref="F1026:F1089" si="64">A1026&amp;B1026&amp;C1026&amp;D1026&amp;E1026</f>
        <v>2025-02-28ExpenseApple21020 GST/HST Payable-0.69</v>
      </c>
      <c r="G1026" s="15">
        <f t="shared" ref="G1026:G1089" si="65">IFERROR((DATEVALUE(A1026)),A1026)</f>
        <v>45716</v>
      </c>
      <c r="H1026" s="16" t="str">
        <f>IF((IFERROR((VLOOKUP(D1026,'Automation (QBO)'!A:B,2,FALSE)),"0"))=0,"Suspense",(IFERROR((VLOOKUP(D1026,'Automation (QBO)'!A:B,2,FALSE)),"Suspense")))</f>
        <v>GST/HST Payable</v>
      </c>
      <c r="I1026" s="17">
        <f t="shared" ref="I1026:I1089" si="66">E1026</f>
        <v>-0.69</v>
      </c>
      <c r="J1026" s="12" t="str">
        <f t="shared" ref="J1026:J1089" si="67">H1026</f>
        <v>GST/HST Payable</v>
      </c>
    </row>
    <row r="1027" spans="1:10" ht="16">
      <c r="A1027" s="13" t="s">
        <v>713</v>
      </c>
      <c r="B1027" s="12" t="s">
        <v>78</v>
      </c>
      <c r="C1027" s="12" t="s">
        <v>137</v>
      </c>
      <c r="D1027" s="12" t="s">
        <v>384</v>
      </c>
      <c r="E1027" s="12">
        <v>27.72</v>
      </c>
      <c r="F1027" s="14" t="str">
        <f t="shared" si="64"/>
        <v>2025-02-28ExpenseAdobe52165 Subscriptions (Annual)27.72</v>
      </c>
      <c r="G1027" s="15">
        <f t="shared" si="65"/>
        <v>45716</v>
      </c>
      <c r="H1027" s="16" t="str">
        <f>IF((IFERROR((VLOOKUP(D1027,'Automation (QBO)'!A:B,2,FALSE)),"0"))=0,"Suspense",(IFERROR((VLOOKUP(D1027,'Automation (QBO)'!A:B,2,FALSE)),"Suspense")))</f>
        <v>Subscriptions (Annual)</v>
      </c>
      <c r="I1027" s="17">
        <f t="shared" si="66"/>
        <v>27.72</v>
      </c>
      <c r="J1027" s="12" t="str">
        <f t="shared" si="67"/>
        <v>Subscriptions (Annual)</v>
      </c>
    </row>
    <row r="1028" spans="1:10" ht="16">
      <c r="A1028" s="13" t="s">
        <v>713</v>
      </c>
      <c r="B1028" s="12" t="s">
        <v>78</v>
      </c>
      <c r="C1028" s="12" t="s">
        <v>137</v>
      </c>
      <c r="D1028" s="12" t="s">
        <v>199</v>
      </c>
      <c r="E1028" s="12">
        <v>-1.39</v>
      </c>
      <c r="F1028" s="14" t="str">
        <f t="shared" si="64"/>
        <v>2025-02-28ExpenseAdobe21020 GST/HST Payable-1.39</v>
      </c>
      <c r="G1028" s="15">
        <f t="shared" si="65"/>
        <v>45716</v>
      </c>
      <c r="H1028" s="16" t="str">
        <f>IF((IFERROR((VLOOKUP(D1028,'Automation (QBO)'!A:B,2,FALSE)),"0"))=0,"Suspense",(IFERROR((VLOOKUP(D1028,'Automation (QBO)'!A:B,2,FALSE)),"Suspense")))</f>
        <v>GST/HST Payable</v>
      </c>
      <c r="I1028" s="17">
        <f t="shared" si="66"/>
        <v>-1.39</v>
      </c>
      <c r="J1028" s="12" t="str">
        <f t="shared" si="67"/>
        <v>GST/HST Payable</v>
      </c>
    </row>
    <row r="1029" spans="1:10" ht="16">
      <c r="A1029" s="13" t="s">
        <v>713</v>
      </c>
      <c r="B1029" s="12" t="s">
        <v>78</v>
      </c>
      <c r="C1029" s="12" t="s">
        <v>714</v>
      </c>
      <c r="D1029" s="12" t="s">
        <v>281</v>
      </c>
      <c r="E1029" s="12">
        <v>4050.25</v>
      </c>
      <c r="F1029" s="14" t="str">
        <f t="shared" si="64"/>
        <v>2025-02-28ExpenseSquirrell LLC52145 Marketing4050.25</v>
      </c>
      <c r="G1029" s="15">
        <f t="shared" si="65"/>
        <v>45716</v>
      </c>
      <c r="H1029" s="16" t="str">
        <f>IF((IFERROR((VLOOKUP(D1029,'Automation (QBO)'!A:B,2,FALSE)),"0"))=0,"Suspense",(IFERROR((VLOOKUP(D1029,'Automation (QBO)'!A:B,2,FALSE)),"Suspense")))</f>
        <v>Marketing</v>
      </c>
      <c r="I1029" s="17">
        <f t="shared" si="66"/>
        <v>4050.25</v>
      </c>
      <c r="J1029" s="12" t="str">
        <f t="shared" si="67"/>
        <v>Marketing</v>
      </c>
    </row>
    <row r="1030" spans="1:10" ht="16">
      <c r="A1030" s="13" t="s">
        <v>713</v>
      </c>
      <c r="B1030" s="12" t="s">
        <v>78</v>
      </c>
      <c r="C1030" s="12" t="s">
        <v>714</v>
      </c>
      <c r="D1030" s="12" t="s">
        <v>199</v>
      </c>
      <c r="E1030" s="12">
        <v>0</v>
      </c>
      <c r="F1030" s="14" t="str">
        <f t="shared" si="64"/>
        <v>2025-02-28ExpenseSquirrell LLC21020 GST/HST Payable0</v>
      </c>
      <c r="G1030" s="15">
        <f t="shared" si="65"/>
        <v>45716</v>
      </c>
      <c r="H1030" s="16" t="str">
        <f>IF((IFERROR((VLOOKUP(D1030,'Automation (QBO)'!A:B,2,FALSE)),"0"))=0,"Suspense",(IFERROR((VLOOKUP(D1030,'Automation (QBO)'!A:B,2,FALSE)),"Suspense")))</f>
        <v>GST/HST Payable</v>
      </c>
      <c r="I1030" s="17">
        <f t="shared" si="66"/>
        <v>0</v>
      </c>
      <c r="J1030" s="12" t="str">
        <f t="shared" si="67"/>
        <v>GST/HST Payable</v>
      </c>
    </row>
    <row r="1031" spans="1:10" ht="16">
      <c r="A1031" s="13" t="s">
        <v>713</v>
      </c>
      <c r="B1031" s="12" t="s">
        <v>78</v>
      </c>
      <c r="C1031" s="12" t="s">
        <v>92</v>
      </c>
      <c r="D1031" s="12" t="s">
        <v>201</v>
      </c>
      <c r="E1031" s="12">
        <v>-1440.78</v>
      </c>
      <c r="F1031" s="14" t="str">
        <f t="shared" si="64"/>
        <v>2025-02-28ExpenseBDC11005 Chequing (CIBC)-1440.78</v>
      </c>
      <c r="G1031" s="15">
        <f t="shared" si="65"/>
        <v>45716</v>
      </c>
      <c r="H1031" s="16" t="str">
        <f>IF((IFERROR((VLOOKUP(D1031,'Automation (QBO)'!A:B,2,FALSE)),"0"))=0,"Suspense",(IFERROR((VLOOKUP(D1031,'Automation (QBO)'!A:B,2,FALSE)),"Suspense")))</f>
        <v>Chequing (CIBC)</v>
      </c>
      <c r="I1031" s="17">
        <f t="shared" si="66"/>
        <v>-1440.78</v>
      </c>
      <c r="J1031" s="12" t="str">
        <f t="shared" si="67"/>
        <v>Chequing (CIBC)</v>
      </c>
    </row>
    <row r="1032" spans="1:10" ht="16">
      <c r="A1032" s="13" t="s">
        <v>713</v>
      </c>
      <c r="B1032" s="12" t="s">
        <v>78</v>
      </c>
      <c r="D1032" s="12" t="s">
        <v>201</v>
      </c>
      <c r="E1032" s="12">
        <v>-9.5</v>
      </c>
      <c r="F1032" s="14" t="str">
        <f t="shared" si="64"/>
        <v>2025-02-28Expense11005 Chequing (CIBC)-9.5</v>
      </c>
      <c r="G1032" s="15">
        <f t="shared" si="65"/>
        <v>45716</v>
      </c>
      <c r="H1032" s="16" t="str">
        <f>IF((IFERROR((VLOOKUP(D1032,'Automation (QBO)'!A:B,2,FALSE)),"0"))=0,"Suspense",(IFERROR((VLOOKUP(D1032,'Automation (QBO)'!A:B,2,FALSE)),"Suspense")))</f>
        <v>Chequing (CIBC)</v>
      </c>
      <c r="I1032" s="17">
        <f t="shared" si="66"/>
        <v>-9.5</v>
      </c>
      <c r="J1032" s="12" t="str">
        <f t="shared" si="67"/>
        <v>Chequing (CIBC)</v>
      </c>
    </row>
    <row r="1033" spans="1:10" ht="16">
      <c r="A1033" s="13" t="s">
        <v>713</v>
      </c>
      <c r="B1033" s="12" t="s">
        <v>98</v>
      </c>
      <c r="C1033" s="12" t="s">
        <v>104</v>
      </c>
      <c r="D1033" s="12" t="s">
        <v>661</v>
      </c>
      <c r="E1033" s="12">
        <v>-48.54</v>
      </c>
      <c r="F1033" s="14" t="str">
        <f t="shared" si="64"/>
        <v>2025-02-28Credit Card CreditProsol51335 Project Expense - Materials-48.54</v>
      </c>
      <c r="G1033" s="15">
        <f t="shared" si="65"/>
        <v>45716</v>
      </c>
      <c r="H1033" s="16" t="str">
        <f>IF((IFERROR((VLOOKUP(D1033,'Automation (QBO)'!A:B,2,FALSE)),"0"))=0,"Suspense",(IFERROR((VLOOKUP(D1033,'Automation (QBO)'!A:B,2,FALSE)),"Suspense")))</f>
        <v>Project Expense - Materials</v>
      </c>
      <c r="I1033" s="17">
        <f t="shared" si="66"/>
        <v>-48.54</v>
      </c>
      <c r="J1033" s="12" t="str">
        <f t="shared" si="67"/>
        <v>Project Expense - Materials</v>
      </c>
    </row>
    <row r="1034" spans="1:10" ht="16">
      <c r="A1034" s="13" t="s">
        <v>713</v>
      </c>
      <c r="B1034" s="12" t="s">
        <v>98</v>
      </c>
      <c r="C1034" s="12" t="s">
        <v>104</v>
      </c>
      <c r="D1034" s="12" t="s">
        <v>199</v>
      </c>
      <c r="E1034" s="12">
        <v>2.4300000000000002</v>
      </c>
      <c r="F1034" s="14" t="str">
        <f t="shared" si="64"/>
        <v>2025-02-28Credit Card CreditProsol21020 GST/HST Payable2.43</v>
      </c>
      <c r="G1034" s="15">
        <f t="shared" si="65"/>
        <v>45716</v>
      </c>
      <c r="H1034" s="16" t="str">
        <f>IF((IFERROR((VLOOKUP(D1034,'Automation (QBO)'!A:B,2,FALSE)),"0"))=0,"Suspense",(IFERROR((VLOOKUP(D1034,'Automation (QBO)'!A:B,2,FALSE)),"Suspense")))</f>
        <v>GST/HST Payable</v>
      </c>
      <c r="I1034" s="17">
        <f t="shared" si="66"/>
        <v>2.4300000000000002</v>
      </c>
      <c r="J1034" s="12" t="str">
        <f t="shared" si="67"/>
        <v>GST/HST Payable</v>
      </c>
    </row>
    <row r="1035" spans="1:10" ht="16">
      <c r="A1035" s="13" t="s">
        <v>713</v>
      </c>
      <c r="B1035" s="12" t="s">
        <v>98</v>
      </c>
      <c r="C1035" s="12" t="s">
        <v>104</v>
      </c>
      <c r="D1035" s="12" t="s">
        <v>661</v>
      </c>
      <c r="E1035" s="12">
        <v>-174.08</v>
      </c>
      <c r="F1035" s="14" t="str">
        <f t="shared" si="64"/>
        <v>2025-02-28Credit Card CreditProsol51335 Project Expense - Materials-174.08</v>
      </c>
      <c r="G1035" s="15">
        <f t="shared" si="65"/>
        <v>45716</v>
      </c>
      <c r="H1035" s="16" t="str">
        <f>IF((IFERROR((VLOOKUP(D1035,'Automation (QBO)'!A:B,2,FALSE)),"0"))=0,"Suspense",(IFERROR((VLOOKUP(D1035,'Automation (QBO)'!A:B,2,FALSE)),"Suspense")))</f>
        <v>Project Expense - Materials</v>
      </c>
      <c r="I1035" s="17">
        <f t="shared" si="66"/>
        <v>-174.08</v>
      </c>
      <c r="J1035" s="12" t="str">
        <f t="shared" si="67"/>
        <v>Project Expense - Materials</v>
      </c>
    </row>
    <row r="1036" spans="1:10" ht="16">
      <c r="A1036" s="13" t="s">
        <v>713</v>
      </c>
      <c r="B1036" s="12" t="s">
        <v>98</v>
      </c>
      <c r="C1036" s="12" t="s">
        <v>104</v>
      </c>
      <c r="D1036" s="12" t="s">
        <v>199</v>
      </c>
      <c r="E1036" s="12">
        <v>8.6999999999999993</v>
      </c>
      <c r="F1036" s="14" t="str">
        <f t="shared" si="64"/>
        <v>2025-02-28Credit Card CreditProsol21020 GST/HST Payable8.7</v>
      </c>
      <c r="G1036" s="15">
        <f t="shared" si="65"/>
        <v>45716</v>
      </c>
      <c r="H1036" s="16" t="str">
        <f>IF((IFERROR((VLOOKUP(D1036,'Automation (QBO)'!A:B,2,FALSE)),"0"))=0,"Suspense",(IFERROR((VLOOKUP(D1036,'Automation (QBO)'!A:B,2,FALSE)),"Suspense")))</f>
        <v>GST/HST Payable</v>
      </c>
      <c r="I1036" s="17">
        <f t="shared" si="66"/>
        <v>8.6999999999999993</v>
      </c>
      <c r="J1036" s="12" t="str">
        <f t="shared" si="67"/>
        <v>GST/HST Payable</v>
      </c>
    </row>
    <row r="1037" spans="1:10" ht="16">
      <c r="A1037" s="13" t="s">
        <v>713</v>
      </c>
      <c r="B1037" s="12" t="s">
        <v>78</v>
      </c>
      <c r="C1037" s="12" t="s">
        <v>715</v>
      </c>
      <c r="D1037" s="12" t="s">
        <v>213</v>
      </c>
      <c r="E1037" s="12">
        <v>73.5</v>
      </c>
      <c r="F1037" s="14" t="str">
        <f t="shared" si="64"/>
        <v>2025-02-28ExpenseTarget Car Hand Wash &amp; Detail51305 COGS - Miscellaneous (Vehicle)73.5</v>
      </c>
      <c r="G1037" s="15">
        <f t="shared" si="65"/>
        <v>45716</v>
      </c>
      <c r="H1037" s="16" t="str">
        <f>IF((IFERROR((VLOOKUP(D1037,'Automation (QBO)'!A:B,2,FALSE)),"0"))=0,"Suspense",(IFERROR((VLOOKUP(D1037,'Automation (QBO)'!A:B,2,FALSE)),"Suspense")))</f>
        <v>COGS - Miscellaneous (Vehicle)</v>
      </c>
      <c r="I1037" s="17">
        <f t="shared" si="66"/>
        <v>73.5</v>
      </c>
      <c r="J1037" s="12" t="str">
        <f t="shared" si="67"/>
        <v>COGS - Miscellaneous (Vehicle)</v>
      </c>
    </row>
    <row r="1038" spans="1:10" ht="16">
      <c r="A1038" s="13" t="s">
        <v>713</v>
      </c>
      <c r="B1038" s="12" t="s">
        <v>78</v>
      </c>
      <c r="C1038" s="12" t="s">
        <v>130</v>
      </c>
      <c r="D1038" s="12" t="s">
        <v>199</v>
      </c>
      <c r="E1038" s="12">
        <v>0</v>
      </c>
      <c r="F1038" s="14" t="str">
        <f t="shared" si="64"/>
        <v>2025-02-28ExpensePaul Badiee21020 GST/HST Payable0</v>
      </c>
      <c r="G1038" s="15">
        <f t="shared" si="65"/>
        <v>45716</v>
      </c>
      <c r="H1038" s="16" t="str">
        <f>IF((IFERROR((VLOOKUP(D1038,'Automation (QBO)'!A:B,2,FALSE)),"0"))=0,"Suspense",(IFERROR((VLOOKUP(D1038,'Automation (QBO)'!A:B,2,FALSE)),"Suspense")))</f>
        <v>GST/HST Payable</v>
      </c>
      <c r="I1038" s="17">
        <f t="shared" si="66"/>
        <v>0</v>
      </c>
      <c r="J1038" s="12" t="str">
        <f t="shared" si="67"/>
        <v>GST/HST Payable</v>
      </c>
    </row>
    <row r="1039" spans="1:10" ht="16">
      <c r="A1039" s="13" t="s">
        <v>713</v>
      </c>
      <c r="B1039" s="12" t="s">
        <v>105</v>
      </c>
      <c r="D1039" s="12" t="s">
        <v>667</v>
      </c>
      <c r="E1039" s="12">
        <v>-493</v>
      </c>
      <c r="F1039" s="14" t="str">
        <f t="shared" si="64"/>
        <v>2025-02-28Journal Entry41005 Labour - Project Managment-493</v>
      </c>
      <c r="G1039" s="15">
        <f t="shared" si="65"/>
        <v>45716</v>
      </c>
      <c r="H1039" s="16" t="str">
        <f>IF((IFERROR((VLOOKUP(D1039,'Automation (QBO)'!A:B,2,FALSE)),"0"))=0,"Suspense",(IFERROR((VLOOKUP(D1039,'Automation (QBO)'!A:B,2,FALSE)),"Suspense")))</f>
        <v>Labour - Project Managment</v>
      </c>
      <c r="I1039" s="17">
        <f t="shared" si="66"/>
        <v>-493</v>
      </c>
      <c r="J1039" s="12" t="str">
        <f t="shared" si="67"/>
        <v>Labour - Project Managment</v>
      </c>
    </row>
    <row r="1040" spans="1:10" ht="16">
      <c r="A1040" s="13" t="s">
        <v>713</v>
      </c>
      <c r="B1040" s="12" t="s">
        <v>105</v>
      </c>
      <c r="D1040" s="12" t="s">
        <v>758</v>
      </c>
      <c r="E1040" s="12">
        <v>493</v>
      </c>
      <c r="F1040" s="14" t="str">
        <f t="shared" si="64"/>
        <v>2025-02-28Journal Entry42010 Rental - External493</v>
      </c>
      <c r="G1040" s="15">
        <f t="shared" si="65"/>
        <v>45716</v>
      </c>
      <c r="H1040" s="16" t="str">
        <f>IF((IFERROR((VLOOKUP(D1040,'Automation (QBO)'!A:B,2,FALSE)),"0"))=0,"Suspense",(IFERROR((VLOOKUP(D1040,'Automation (QBO)'!A:B,2,FALSE)),"Suspense")))</f>
        <v>Rental - External</v>
      </c>
      <c r="I1040" s="17">
        <f t="shared" si="66"/>
        <v>493</v>
      </c>
      <c r="J1040" s="12" t="str">
        <f t="shared" si="67"/>
        <v>Rental - External</v>
      </c>
    </row>
    <row r="1041" spans="1:10" ht="16">
      <c r="A1041" s="13" t="s">
        <v>713</v>
      </c>
      <c r="B1041" s="12" t="s">
        <v>105</v>
      </c>
      <c r="D1041" s="12" t="s">
        <v>667</v>
      </c>
      <c r="E1041" s="12">
        <v>-13975</v>
      </c>
      <c r="F1041" s="14" t="str">
        <f t="shared" si="64"/>
        <v>2025-02-28Journal Entry41005 Labour - Project Managment-13975</v>
      </c>
      <c r="G1041" s="15">
        <f t="shared" si="65"/>
        <v>45716</v>
      </c>
      <c r="H1041" s="16" t="str">
        <f>IF((IFERROR((VLOOKUP(D1041,'Automation (QBO)'!A:B,2,FALSE)),"0"))=0,"Suspense",(IFERROR((VLOOKUP(D1041,'Automation (QBO)'!A:B,2,FALSE)),"Suspense")))</f>
        <v>Labour - Project Managment</v>
      </c>
      <c r="I1041" s="17">
        <f t="shared" si="66"/>
        <v>-13975</v>
      </c>
      <c r="J1041" s="12" t="str">
        <f t="shared" si="67"/>
        <v>Labour - Project Managment</v>
      </c>
    </row>
    <row r="1042" spans="1:10" ht="16">
      <c r="A1042" s="13" t="s">
        <v>713</v>
      </c>
      <c r="B1042" s="12" t="s">
        <v>105</v>
      </c>
      <c r="D1042" s="12" t="s">
        <v>759</v>
      </c>
      <c r="E1042" s="12">
        <v>13975</v>
      </c>
      <c r="F1042" s="14" t="str">
        <f t="shared" si="64"/>
        <v>2025-02-28Journal Entry41006 Labour - General13975</v>
      </c>
      <c r="G1042" s="15">
        <f t="shared" si="65"/>
        <v>45716</v>
      </c>
      <c r="H1042" s="16" t="str">
        <f>IF((IFERROR((VLOOKUP(D1042,'Automation (QBO)'!A:B,2,FALSE)),"0"))=0,"Suspense",(IFERROR((VLOOKUP(D1042,'Automation (QBO)'!A:B,2,FALSE)),"Suspense")))</f>
        <v>Labour - General</v>
      </c>
      <c r="I1042" s="17">
        <f t="shared" si="66"/>
        <v>13975</v>
      </c>
      <c r="J1042" s="12" t="str">
        <f t="shared" si="67"/>
        <v>Labour - General</v>
      </c>
    </row>
    <row r="1043" spans="1:10" ht="16">
      <c r="A1043" s="13" t="s">
        <v>713</v>
      </c>
      <c r="B1043" s="12" t="s">
        <v>105</v>
      </c>
      <c r="D1043" s="12" t="s">
        <v>667</v>
      </c>
      <c r="E1043" s="12">
        <v>-5418.12</v>
      </c>
      <c r="F1043" s="14" t="str">
        <f t="shared" si="64"/>
        <v>2025-02-28Journal Entry41005 Labour - Project Managment-5418.12</v>
      </c>
      <c r="G1043" s="15">
        <f t="shared" si="65"/>
        <v>45716</v>
      </c>
      <c r="H1043" s="16" t="str">
        <f>IF((IFERROR((VLOOKUP(D1043,'Automation (QBO)'!A:B,2,FALSE)),"0"))=0,"Suspense",(IFERROR((VLOOKUP(D1043,'Automation (QBO)'!A:B,2,FALSE)),"Suspense")))</f>
        <v>Labour - Project Managment</v>
      </c>
      <c r="I1043" s="17">
        <f t="shared" si="66"/>
        <v>-5418.12</v>
      </c>
      <c r="J1043" s="12" t="str">
        <f t="shared" si="67"/>
        <v>Labour - Project Managment</v>
      </c>
    </row>
    <row r="1044" spans="1:10" ht="16">
      <c r="A1044" s="13" t="s">
        <v>713</v>
      </c>
      <c r="B1044" s="12" t="s">
        <v>105</v>
      </c>
      <c r="D1044" s="12" t="s">
        <v>760</v>
      </c>
      <c r="E1044" s="12">
        <v>584.52</v>
      </c>
      <c r="F1044" s="14" t="str">
        <f t="shared" si="64"/>
        <v>2025-02-28Journal Entry42015 Margin - Materials584.52</v>
      </c>
      <c r="G1044" s="15">
        <f t="shared" si="65"/>
        <v>45716</v>
      </c>
      <c r="H1044" s="16" t="str">
        <f>IF((IFERROR((VLOOKUP(D1044,'Automation (QBO)'!A:B,2,FALSE)),"0"))=0,"Suspense",(IFERROR((VLOOKUP(D1044,'Automation (QBO)'!A:B,2,FALSE)),"Suspense")))</f>
        <v>Margin - Materials</v>
      </c>
      <c r="I1044" s="17">
        <f t="shared" si="66"/>
        <v>584.52</v>
      </c>
      <c r="J1044" s="12" t="str">
        <f t="shared" si="67"/>
        <v>Margin - Materials</v>
      </c>
    </row>
    <row r="1045" spans="1:10" ht="16">
      <c r="A1045" s="13" t="s">
        <v>713</v>
      </c>
      <c r="B1045" s="12" t="s">
        <v>105</v>
      </c>
      <c r="D1045" s="12" t="s">
        <v>761</v>
      </c>
      <c r="E1045" s="12">
        <v>1940</v>
      </c>
      <c r="F1045" s="14" t="str">
        <f t="shared" si="64"/>
        <v>2025-02-28Journal Entry42020 Margin - Subcontractor1940</v>
      </c>
      <c r="G1045" s="15">
        <f t="shared" si="65"/>
        <v>45716</v>
      </c>
      <c r="H1045" s="16" t="str">
        <f>IF((IFERROR((VLOOKUP(D1045,'Automation (QBO)'!A:B,2,FALSE)),"0"))=0,"Suspense",(IFERROR((VLOOKUP(D1045,'Automation (QBO)'!A:B,2,FALSE)),"Suspense")))</f>
        <v>Margin - Subcontractor</v>
      </c>
      <c r="I1045" s="17">
        <f t="shared" si="66"/>
        <v>1940</v>
      </c>
      <c r="J1045" s="12" t="str">
        <f t="shared" si="67"/>
        <v>Margin - Subcontractor</v>
      </c>
    </row>
    <row r="1046" spans="1:10" ht="16">
      <c r="A1046" s="13" t="s">
        <v>713</v>
      </c>
      <c r="B1046" s="12" t="s">
        <v>105</v>
      </c>
      <c r="D1046" s="12" t="s">
        <v>762</v>
      </c>
      <c r="E1046" s="12">
        <v>2795</v>
      </c>
      <c r="F1046" s="14" t="str">
        <f t="shared" si="64"/>
        <v>2025-02-28Journal Entry42025 Margin - Labour2795</v>
      </c>
      <c r="G1046" s="15">
        <f t="shared" si="65"/>
        <v>45716</v>
      </c>
      <c r="H1046" s="16" t="str">
        <f>IF((IFERROR((VLOOKUP(D1046,'Automation (QBO)'!A:B,2,FALSE)),"0"))=0,"Suspense",(IFERROR((VLOOKUP(D1046,'Automation (QBO)'!A:B,2,FALSE)),"Suspense")))</f>
        <v>Margin - Labour</v>
      </c>
      <c r="I1046" s="17">
        <f t="shared" si="66"/>
        <v>2795</v>
      </c>
      <c r="J1046" s="12" t="str">
        <f t="shared" si="67"/>
        <v>Margin - Labour</v>
      </c>
    </row>
    <row r="1047" spans="1:10" ht="16">
      <c r="A1047" s="13" t="s">
        <v>713</v>
      </c>
      <c r="B1047" s="12" t="s">
        <v>105</v>
      </c>
      <c r="D1047" s="12" t="s">
        <v>763</v>
      </c>
      <c r="E1047" s="12">
        <v>98.6</v>
      </c>
      <c r="F1047" s="14" t="str">
        <f t="shared" si="64"/>
        <v>2025-02-28Journal Entry42030 Margin - Rental98.6</v>
      </c>
      <c r="G1047" s="15">
        <f t="shared" si="65"/>
        <v>45716</v>
      </c>
      <c r="H1047" s="16" t="str">
        <f>IF((IFERROR((VLOOKUP(D1047,'Automation (QBO)'!A:B,2,FALSE)),"0"))=0,"Suspense",(IFERROR((VLOOKUP(D1047,'Automation (QBO)'!A:B,2,FALSE)),"Suspense")))</f>
        <v>Margin - Rental</v>
      </c>
      <c r="I1047" s="17">
        <f t="shared" si="66"/>
        <v>98.6</v>
      </c>
      <c r="J1047" s="12" t="str">
        <f t="shared" si="67"/>
        <v>Margin - Rental</v>
      </c>
    </row>
    <row r="1048" spans="1:10" ht="16">
      <c r="A1048" s="13" t="s">
        <v>713</v>
      </c>
      <c r="B1048" s="12" t="s">
        <v>105</v>
      </c>
      <c r="D1048" s="12" t="s">
        <v>667</v>
      </c>
      <c r="E1048" s="12">
        <v>-1000</v>
      </c>
      <c r="F1048" s="14" t="str">
        <f t="shared" si="64"/>
        <v>2025-02-28Journal Entry41005 Labour - Project Managment-1000</v>
      </c>
      <c r="G1048" s="15">
        <f t="shared" si="65"/>
        <v>45716</v>
      </c>
      <c r="H1048" s="16" t="str">
        <f>IF((IFERROR((VLOOKUP(D1048,'Automation (QBO)'!A:B,2,FALSE)),"0"))=0,"Suspense",(IFERROR((VLOOKUP(D1048,'Automation (QBO)'!A:B,2,FALSE)),"Suspense")))</f>
        <v>Labour - Project Managment</v>
      </c>
      <c r="I1048" s="17">
        <f t="shared" si="66"/>
        <v>-1000</v>
      </c>
      <c r="J1048" s="12" t="str">
        <f t="shared" si="67"/>
        <v>Labour - Project Managment</v>
      </c>
    </row>
    <row r="1049" spans="1:10" ht="16">
      <c r="A1049" s="13" t="s">
        <v>713</v>
      </c>
      <c r="B1049" s="12" t="s">
        <v>105</v>
      </c>
      <c r="D1049" s="12" t="s">
        <v>758</v>
      </c>
      <c r="E1049" s="12">
        <v>1000</v>
      </c>
      <c r="F1049" s="14" t="str">
        <f t="shared" si="64"/>
        <v>2025-02-28Journal Entry42010 Rental - External1000</v>
      </c>
      <c r="G1049" s="15">
        <f t="shared" si="65"/>
        <v>45716</v>
      </c>
      <c r="H1049" s="16" t="str">
        <f>IF((IFERROR((VLOOKUP(D1049,'Automation (QBO)'!A:B,2,FALSE)),"0"))=0,"Suspense",(IFERROR((VLOOKUP(D1049,'Automation (QBO)'!A:B,2,FALSE)),"Suspense")))</f>
        <v>Rental - External</v>
      </c>
      <c r="I1049" s="17">
        <f t="shared" si="66"/>
        <v>1000</v>
      </c>
      <c r="J1049" s="12" t="str">
        <f t="shared" si="67"/>
        <v>Rental - External</v>
      </c>
    </row>
    <row r="1050" spans="1:10" ht="16">
      <c r="A1050" s="13" t="s">
        <v>713</v>
      </c>
      <c r="B1050" s="12" t="s">
        <v>105</v>
      </c>
      <c r="D1050" s="12" t="s">
        <v>667</v>
      </c>
      <c r="E1050" s="12">
        <v>-13455</v>
      </c>
      <c r="F1050" s="14" t="str">
        <f t="shared" si="64"/>
        <v>2025-02-28Journal Entry41005 Labour - Project Managment-13455</v>
      </c>
      <c r="G1050" s="15">
        <f t="shared" si="65"/>
        <v>45716</v>
      </c>
      <c r="H1050" s="16" t="str">
        <f>IF((IFERROR((VLOOKUP(D1050,'Automation (QBO)'!A:B,2,FALSE)),"0"))=0,"Suspense",(IFERROR((VLOOKUP(D1050,'Automation (QBO)'!A:B,2,FALSE)),"Suspense")))</f>
        <v>Labour - Project Managment</v>
      </c>
      <c r="I1050" s="17">
        <f t="shared" si="66"/>
        <v>-13455</v>
      </c>
      <c r="J1050" s="12" t="str">
        <f t="shared" si="67"/>
        <v>Labour - Project Managment</v>
      </c>
    </row>
    <row r="1051" spans="1:10" ht="16">
      <c r="A1051" s="13" t="s">
        <v>713</v>
      </c>
      <c r="B1051" s="12" t="s">
        <v>105</v>
      </c>
      <c r="D1051" s="12" t="s">
        <v>759</v>
      </c>
      <c r="E1051" s="12">
        <v>13455</v>
      </c>
      <c r="F1051" s="14" t="str">
        <f t="shared" si="64"/>
        <v>2025-02-28Journal Entry41006 Labour - General13455</v>
      </c>
      <c r="G1051" s="15">
        <f t="shared" si="65"/>
        <v>45716</v>
      </c>
      <c r="H1051" s="16" t="str">
        <f>IF((IFERROR((VLOOKUP(D1051,'Automation (QBO)'!A:B,2,FALSE)),"0"))=0,"Suspense",(IFERROR((VLOOKUP(D1051,'Automation (QBO)'!A:B,2,FALSE)),"Suspense")))</f>
        <v>Labour - General</v>
      </c>
      <c r="I1051" s="17">
        <f t="shared" si="66"/>
        <v>13455</v>
      </c>
      <c r="J1051" s="12" t="str">
        <f t="shared" si="67"/>
        <v>Labour - General</v>
      </c>
    </row>
    <row r="1052" spans="1:10" ht="16">
      <c r="A1052" s="13" t="s">
        <v>713</v>
      </c>
      <c r="B1052" s="12" t="s">
        <v>105</v>
      </c>
      <c r="D1052" s="12" t="s">
        <v>667</v>
      </c>
      <c r="E1052" s="12">
        <v>-3976.15</v>
      </c>
      <c r="F1052" s="14" t="str">
        <f t="shared" si="64"/>
        <v>2025-02-28Journal Entry41005 Labour - Project Managment-3976.15</v>
      </c>
      <c r="G1052" s="15">
        <f t="shared" si="65"/>
        <v>45716</v>
      </c>
      <c r="H1052" s="16" t="str">
        <f>IF((IFERROR((VLOOKUP(D1052,'Automation (QBO)'!A:B,2,FALSE)),"0"))=0,"Suspense",(IFERROR((VLOOKUP(D1052,'Automation (QBO)'!A:B,2,FALSE)),"Suspense")))</f>
        <v>Labour - Project Managment</v>
      </c>
      <c r="I1052" s="17">
        <f t="shared" si="66"/>
        <v>-3976.15</v>
      </c>
      <c r="J1052" s="12" t="str">
        <f t="shared" si="67"/>
        <v>Labour - Project Managment</v>
      </c>
    </row>
    <row r="1053" spans="1:10" ht="16">
      <c r="A1053" s="13" t="s">
        <v>713</v>
      </c>
      <c r="B1053" s="12" t="s">
        <v>105</v>
      </c>
      <c r="D1053" s="12" t="s">
        <v>760</v>
      </c>
      <c r="E1053" s="12">
        <v>1085.1500000000001</v>
      </c>
      <c r="F1053" s="14" t="str">
        <f t="shared" si="64"/>
        <v>2025-02-28Journal Entry42015 Margin - Materials1085.15</v>
      </c>
      <c r="G1053" s="15">
        <f t="shared" si="65"/>
        <v>45716</v>
      </c>
      <c r="H1053" s="16" t="str">
        <f>IF((IFERROR((VLOOKUP(D1053,'Automation (QBO)'!A:B,2,FALSE)),"0"))=0,"Suspense",(IFERROR((VLOOKUP(D1053,'Automation (QBO)'!A:B,2,FALSE)),"Suspense")))</f>
        <v>Margin - Materials</v>
      </c>
      <c r="I1053" s="17">
        <f t="shared" si="66"/>
        <v>1085.1500000000001</v>
      </c>
      <c r="J1053" s="12" t="str">
        <f t="shared" si="67"/>
        <v>Margin - Materials</v>
      </c>
    </row>
    <row r="1054" spans="1:10" ht="16">
      <c r="A1054" s="13" t="s">
        <v>713</v>
      </c>
      <c r="B1054" s="12" t="s">
        <v>105</v>
      </c>
      <c r="D1054" s="12" t="s">
        <v>762</v>
      </c>
      <c r="E1054" s="12">
        <v>2691</v>
      </c>
      <c r="F1054" s="14" t="str">
        <f t="shared" si="64"/>
        <v>2025-02-28Journal Entry42025 Margin - Labour2691</v>
      </c>
      <c r="G1054" s="15">
        <f t="shared" si="65"/>
        <v>45716</v>
      </c>
      <c r="H1054" s="16" t="str">
        <f>IF((IFERROR((VLOOKUP(D1054,'Automation (QBO)'!A:B,2,FALSE)),"0"))=0,"Suspense",(IFERROR((VLOOKUP(D1054,'Automation (QBO)'!A:B,2,FALSE)),"Suspense")))</f>
        <v>Margin - Labour</v>
      </c>
      <c r="I1054" s="17">
        <f t="shared" si="66"/>
        <v>2691</v>
      </c>
      <c r="J1054" s="12" t="str">
        <f t="shared" si="67"/>
        <v>Margin - Labour</v>
      </c>
    </row>
    <row r="1055" spans="1:10" ht="16">
      <c r="A1055" s="13" t="s">
        <v>713</v>
      </c>
      <c r="B1055" s="12" t="s">
        <v>105</v>
      </c>
      <c r="D1055" s="12" t="s">
        <v>763</v>
      </c>
      <c r="E1055" s="12">
        <v>200</v>
      </c>
      <c r="F1055" s="14" t="str">
        <f t="shared" si="64"/>
        <v>2025-02-28Journal Entry42030 Margin - Rental200</v>
      </c>
      <c r="G1055" s="15">
        <f t="shared" si="65"/>
        <v>45716</v>
      </c>
      <c r="H1055" s="16" t="str">
        <f>IF((IFERROR((VLOOKUP(D1055,'Automation (QBO)'!A:B,2,FALSE)),"0"))=0,"Suspense",(IFERROR((VLOOKUP(D1055,'Automation (QBO)'!A:B,2,FALSE)),"Suspense")))</f>
        <v>Margin - Rental</v>
      </c>
      <c r="I1055" s="17">
        <f t="shared" si="66"/>
        <v>200</v>
      </c>
      <c r="J1055" s="12" t="str">
        <f t="shared" si="67"/>
        <v>Margin - Rental</v>
      </c>
    </row>
    <row r="1056" spans="1:10" ht="16">
      <c r="A1056" s="13" t="s">
        <v>713</v>
      </c>
      <c r="B1056" s="12" t="s">
        <v>105</v>
      </c>
      <c r="D1056" s="12" t="s">
        <v>667</v>
      </c>
      <c r="E1056" s="12">
        <v>-2535</v>
      </c>
      <c r="F1056" s="14" t="str">
        <f t="shared" si="64"/>
        <v>2025-02-28Journal Entry41005 Labour - Project Managment-2535</v>
      </c>
      <c r="G1056" s="15">
        <f t="shared" si="65"/>
        <v>45716</v>
      </c>
      <c r="H1056" s="16" t="str">
        <f>IF((IFERROR((VLOOKUP(D1056,'Automation (QBO)'!A:B,2,FALSE)),"0"))=0,"Suspense",(IFERROR((VLOOKUP(D1056,'Automation (QBO)'!A:B,2,FALSE)),"Suspense")))</f>
        <v>Labour - Project Managment</v>
      </c>
      <c r="I1056" s="17">
        <f t="shared" si="66"/>
        <v>-2535</v>
      </c>
      <c r="J1056" s="12" t="str">
        <f t="shared" si="67"/>
        <v>Labour - Project Managment</v>
      </c>
    </row>
    <row r="1057" spans="1:10" ht="16">
      <c r="A1057" s="13" t="s">
        <v>713</v>
      </c>
      <c r="B1057" s="12" t="s">
        <v>105</v>
      </c>
      <c r="D1057" s="12" t="s">
        <v>759</v>
      </c>
      <c r="E1057" s="12">
        <v>2535</v>
      </c>
      <c r="F1057" s="14" t="str">
        <f t="shared" si="64"/>
        <v>2025-02-28Journal Entry41006 Labour - General2535</v>
      </c>
      <c r="G1057" s="15">
        <f t="shared" si="65"/>
        <v>45716</v>
      </c>
      <c r="H1057" s="16" t="str">
        <f>IF((IFERROR((VLOOKUP(D1057,'Automation (QBO)'!A:B,2,FALSE)),"0"))=0,"Suspense",(IFERROR((VLOOKUP(D1057,'Automation (QBO)'!A:B,2,FALSE)),"Suspense")))</f>
        <v>Labour - General</v>
      </c>
      <c r="I1057" s="17">
        <f t="shared" si="66"/>
        <v>2535</v>
      </c>
      <c r="J1057" s="12" t="str">
        <f t="shared" si="67"/>
        <v>Labour - General</v>
      </c>
    </row>
    <row r="1058" spans="1:10" ht="16">
      <c r="A1058" s="13" t="s">
        <v>713</v>
      </c>
      <c r="B1058" s="12" t="s">
        <v>105</v>
      </c>
      <c r="D1058" s="12" t="s">
        <v>759</v>
      </c>
      <c r="E1058" s="12">
        <v>-1526.03</v>
      </c>
      <c r="F1058" s="14" t="str">
        <f t="shared" si="64"/>
        <v>2025-02-28Journal Entry41006 Labour - General-1526.03</v>
      </c>
      <c r="G1058" s="15">
        <f t="shared" si="65"/>
        <v>45716</v>
      </c>
      <c r="H1058" s="16" t="str">
        <f>IF((IFERROR((VLOOKUP(D1058,'Automation (QBO)'!A:B,2,FALSE)),"0"))=0,"Suspense",(IFERROR((VLOOKUP(D1058,'Automation (QBO)'!A:B,2,FALSE)),"Suspense")))</f>
        <v>Labour - General</v>
      </c>
      <c r="I1058" s="17">
        <f t="shared" si="66"/>
        <v>-1526.03</v>
      </c>
      <c r="J1058" s="12" t="str">
        <f t="shared" si="67"/>
        <v>Labour - General</v>
      </c>
    </row>
    <row r="1059" spans="1:10" ht="16">
      <c r="A1059" s="13" t="s">
        <v>713</v>
      </c>
      <c r="B1059" s="12" t="s">
        <v>105</v>
      </c>
      <c r="D1059" s="12" t="s">
        <v>760</v>
      </c>
      <c r="E1059" s="12">
        <v>670.53</v>
      </c>
      <c r="F1059" s="14" t="str">
        <f t="shared" si="64"/>
        <v>2025-02-28Journal Entry42015 Margin - Materials670.53</v>
      </c>
      <c r="G1059" s="15">
        <f t="shared" si="65"/>
        <v>45716</v>
      </c>
      <c r="H1059" s="16" t="str">
        <f>IF((IFERROR((VLOOKUP(D1059,'Automation (QBO)'!A:B,2,FALSE)),"0"))=0,"Suspense",(IFERROR((VLOOKUP(D1059,'Automation (QBO)'!A:B,2,FALSE)),"Suspense")))</f>
        <v>Margin - Materials</v>
      </c>
      <c r="I1059" s="17">
        <f t="shared" si="66"/>
        <v>670.53</v>
      </c>
      <c r="J1059" s="12" t="str">
        <f t="shared" si="67"/>
        <v>Margin - Materials</v>
      </c>
    </row>
    <row r="1060" spans="1:10" ht="16">
      <c r="A1060" s="13" t="s">
        <v>713</v>
      </c>
      <c r="B1060" s="12" t="s">
        <v>105</v>
      </c>
      <c r="D1060" s="12" t="s">
        <v>761</v>
      </c>
      <c r="E1060" s="12">
        <v>348.5</v>
      </c>
      <c r="F1060" s="14" t="str">
        <f t="shared" si="64"/>
        <v>2025-02-28Journal Entry42020 Margin - Subcontractor348.5</v>
      </c>
      <c r="G1060" s="15">
        <f t="shared" si="65"/>
        <v>45716</v>
      </c>
      <c r="H1060" s="16" t="str">
        <f>IF((IFERROR((VLOOKUP(D1060,'Automation (QBO)'!A:B,2,FALSE)),"0"))=0,"Suspense",(IFERROR((VLOOKUP(D1060,'Automation (QBO)'!A:B,2,FALSE)),"Suspense")))</f>
        <v>Margin - Subcontractor</v>
      </c>
      <c r="I1060" s="17">
        <f t="shared" si="66"/>
        <v>348.5</v>
      </c>
      <c r="J1060" s="12" t="str">
        <f t="shared" si="67"/>
        <v>Margin - Subcontractor</v>
      </c>
    </row>
    <row r="1061" spans="1:10" ht="16">
      <c r="A1061" s="13" t="s">
        <v>713</v>
      </c>
      <c r="B1061" s="12" t="s">
        <v>105</v>
      </c>
      <c r="D1061" s="12" t="s">
        <v>763</v>
      </c>
      <c r="E1061" s="12">
        <v>507</v>
      </c>
      <c r="F1061" s="14" t="str">
        <f t="shared" si="64"/>
        <v>2025-02-28Journal Entry42030 Margin - Rental507</v>
      </c>
      <c r="G1061" s="15">
        <f t="shared" si="65"/>
        <v>45716</v>
      </c>
      <c r="H1061" s="16" t="str">
        <f>IF((IFERROR((VLOOKUP(D1061,'Automation (QBO)'!A:B,2,FALSE)),"0"))=0,"Suspense",(IFERROR((VLOOKUP(D1061,'Automation (QBO)'!A:B,2,FALSE)),"Suspense")))</f>
        <v>Margin - Rental</v>
      </c>
      <c r="I1061" s="17">
        <f t="shared" si="66"/>
        <v>507</v>
      </c>
      <c r="J1061" s="12" t="str">
        <f t="shared" si="67"/>
        <v>Margin - Rental</v>
      </c>
    </row>
    <row r="1062" spans="1:10" ht="16">
      <c r="A1062" s="13" t="s">
        <v>713</v>
      </c>
      <c r="B1062" s="12" t="s">
        <v>105</v>
      </c>
      <c r="D1062" s="12" t="s">
        <v>667</v>
      </c>
      <c r="E1062" s="12">
        <v>-708</v>
      </c>
      <c r="F1062" s="14" t="str">
        <f t="shared" si="64"/>
        <v>2025-02-28Journal Entry41005 Labour - Project Managment-708</v>
      </c>
      <c r="G1062" s="15">
        <f t="shared" si="65"/>
        <v>45716</v>
      </c>
      <c r="H1062" s="16" t="str">
        <f>IF((IFERROR((VLOOKUP(D1062,'Automation (QBO)'!A:B,2,FALSE)),"0"))=0,"Suspense",(IFERROR((VLOOKUP(D1062,'Automation (QBO)'!A:B,2,FALSE)),"Suspense")))</f>
        <v>Labour - Project Managment</v>
      </c>
      <c r="I1062" s="17">
        <f t="shared" si="66"/>
        <v>-708</v>
      </c>
      <c r="J1062" s="12" t="str">
        <f t="shared" si="67"/>
        <v>Labour - Project Managment</v>
      </c>
    </row>
    <row r="1063" spans="1:10" ht="16">
      <c r="A1063" s="13" t="s">
        <v>713</v>
      </c>
      <c r="B1063" s="12" t="s">
        <v>105</v>
      </c>
      <c r="D1063" s="12" t="s">
        <v>758</v>
      </c>
      <c r="E1063" s="12">
        <v>708</v>
      </c>
      <c r="F1063" s="14" t="str">
        <f t="shared" si="64"/>
        <v>2025-02-28Journal Entry42010 Rental - External708</v>
      </c>
      <c r="G1063" s="15">
        <f t="shared" si="65"/>
        <v>45716</v>
      </c>
      <c r="H1063" s="16" t="str">
        <f>IF((IFERROR((VLOOKUP(D1063,'Automation (QBO)'!A:B,2,FALSE)),"0"))=0,"Suspense",(IFERROR((VLOOKUP(D1063,'Automation (QBO)'!A:B,2,FALSE)),"Suspense")))</f>
        <v>Rental - External</v>
      </c>
      <c r="I1063" s="17">
        <f t="shared" si="66"/>
        <v>708</v>
      </c>
      <c r="J1063" s="12" t="str">
        <f t="shared" si="67"/>
        <v>Rental - External</v>
      </c>
    </row>
    <row r="1064" spans="1:10" ht="16">
      <c r="A1064" s="13" t="s">
        <v>713</v>
      </c>
      <c r="B1064" s="12" t="s">
        <v>105</v>
      </c>
      <c r="D1064" s="12" t="s">
        <v>667</v>
      </c>
      <c r="E1064" s="12">
        <v>-6525</v>
      </c>
      <c r="F1064" s="14" t="str">
        <f t="shared" si="64"/>
        <v>2025-02-28Journal Entry41005 Labour - Project Managment-6525</v>
      </c>
      <c r="G1064" s="15">
        <f t="shared" si="65"/>
        <v>45716</v>
      </c>
      <c r="H1064" s="16" t="str">
        <f>IF((IFERROR((VLOOKUP(D1064,'Automation (QBO)'!A:B,2,FALSE)),"0"))=0,"Suspense",(IFERROR((VLOOKUP(D1064,'Automation (QBO)'!A:B,2,FALSE)),"Suspense")))</f>
        <v>Labour - Project Managment</v>
      </c>
      <c r="I1064" s="17">
        <f t="shared" si="66"/>
        <v>-6525</v>
      </c>
      <c r="J1064" s="12" t="str">
        <f t="shared" si="67"/>
        <v>Labour - Project Managment</v>
      </c>
    </row>
    <row r="1065" spans="1:10" ht="16">
      <c r="A1065" s="13" t="s">
        <v>713</v>
      </c>
      <c r="B1065" s="12" t="s">
        <v>105</v>
      </c>
      <c r="D1065" s="12" t="s">
        <v>759</v>
      </c>
      <c r="E1065" s="12">
        <v>6525</v>
      </c>
      <c r="F1065" s="14" t="str">
        <f t="shared" si="64"/>
        <v>2025-02-28Journal Entry41006 Labour - General6525</v>
      </c>
      <c r="G1065" s="15">
        <f t="shared" si="65"/>
        <v>45716</v>
      </c>
      <c r="H1065" s="16" t="str">
        <f>IF((IFERROR((VLOOKUP(D1065,'Automation (QBO)'!A:B,2,FALSE)),"0"))=0,"Suspense",(IFERROR((VLOOKUP(D1065,'Automation (QBO)'!A:B,2,FALSE)),"Suspense")))</f>
        <v>Labour - General</v>
      </c>
      <c r="I1065" s="17">
        <f t="shared" si="66"/>
        <v>6525</v>
      </c>
      <c r="J1065" s="12" t="str">
        <f t="shared" si="67"/>
        <v>Labour - General</v>
      </c>
    </row>
    <row r="1066" spans="1:10" ht="16">
      <c r="A1066" s="13" t="s">
        <v>713</v>
      </c>
      <c r="B1066" s="12" t="s">
        <v>105</v>
      </c>
      <c r="D1066" s="12" t="s">
        <v>667</v>
      </c>
      <c r="E1066" s="12">
        <v>-1430</v>
      </c>
      <c r="F1066" s="14" t="str">
        <f t="shared" si="64"/>
        <v>2025-02-28Journal Entry41005 Labour - Project Managment-1430</v>
      </c>
      <c r="G1066" s="15">
        <f t="shared" si="65"/>
        <v>45716</v>
      </c>
      <c r="H1066" s="16" t="str">
        <f>IF((IFERROR((VLOOKUP(D1066,'Automation (QBO)'!A:B,2,FALSE)),"0"))=0,"Suspense",(IFERROR((VLOOKUP(D1066,'Automation (QBO)'!A:B,2,FALSE)),"Suspense")))</f>
        <v>Labour - Project Managment</v>
      </c>
      <c r="I1066" s="17">
        <f t="shared" si="66"/>
        <v>-1430</v>
      </c>
      <c r="J1066" s="12" t="str">
        <f t="shared" si="67"/>
        <v>Labour - Project Managment</v>
      </c>
    </row>
    <row r="1067" spans="1:10" ht="16">
      <c r="A1067" s="13" t="s">
        <v>713</v>
      </c>
      <c r="B1067" s="12" t="s">
        <v>105</v>
      </c>
      <c r="D1067" s="12" t="s">
        <v>759</v>
      </c>
      <c r="E1067" s="12">
        <v>1430</v>
      </c>
      <c r="F1067" s="14" t="str">
        <f t="shared" si="64"/>
        <v>2025-02-28Journal Entry41006 Labour - General1430</v>
      </c>
      <c r="G1067" s="15">
        <f t="shared" si="65"/>
        <v>45716</v>
      </c>
      <c r="H1067" s="16" t="str">
        <f>IF((IFERROR((VLOOKUP(D1067,'Automation (QBO)'!A:B,2,FALSE)),"0"))=0,"Suspense",(IFERROR((VLOOKUP(D1067,'Automation (QBO)'!A:B,2,FALSE)),"Suspense")))</f>
        <v>Labour - General</v>
      </c>
      <c r="I1067" s="17">
        <f t="shared" si="66"/>
        <v>1430</v>
      </c>
      <c r="J1067" s="12" t="str">
        <f t="shared" si="67"/>
        <v>Labour - General</v>
      </c>
    </row>
    <row r="1068" spans="1:10" ht="16">
      <c r="A1068" s="13" t="s">
        <v>713</v>
      </c>
      <c r="B1068" s="12" t="s">
        <v>105</v>
      </c>
      <c r="D1068" s="12" t="s">
        <v>667</v>
      </c>
      <c r="E1068" s="12">
        <v>-21300.799999999999</v>
      </c>
      <c r="F1068" s="14" t="str">
        <f t="shared" si="64"/>
        <v>2025-02-28Journal Entry41005 Labour - Project Managment-21300.8</v>
      </c>
      <c r="G1068" s="15">
        <f t="shared" si="65"/>
        <v>45716</v>
      </c>
      <c r="H1068" s="16" t="str">
        <f>IF((IFERROR((VLOOKUP(D1068,'Automation (QBO)'!A:B,2,FALSE)),"0"))=0,"Suspense",(IFERROR((VLOOKUP(D1068,'Automation (QBO)'!A:B,2,FALSE)),"Suspense")))</f>
        <v>Labour - Project Managment</v>
      </c>
      <c r="I1068" s="17">
        <f t="shared" si="66"/>
        <v>-21300.799999999999</v>
      </c>
      <c r="J1068" s="12" t="str">
        <f t="shared" si="67"/>
        <v>Labour - Project Managment</v>
      </c>
    </row>
    <row r="1069" spans="1:10" ht="16">
      <c r="A1069" s="13" t="s">
        <v>713</v>
      </c>
      <c r="B1069" s="12" t="s">
        <v>105</v>
      </c>
      <c r="D1069" s="12" t="s">
        <v>760</v>
      </c>
      <c r="E1069" s="12">
        <v>56.2</v>
      </c>
      <c r="F1069" s="14" t="str">
        <f t="shared" si="64"/>
        <v>2025-02-28Journal Entry42015 Margin - Materials56.2</v>
      </c>
      <c r="G1069" s="15">
        <f t="shared" si="65"/>
        <v>45716</v>
      </c>
      <c r="H1069" s="16" t="str">
        <f>IF((IFERROR((VLOOKUP(D1069,'Automation (QBO)'!A:B,2,FALSE)),"0"))=0,"Suspense",(IFERROR((VLOOKUP(D1069,'Automation (QBO)'!A:B,2,FALSE)),"Suspense")))</f>
        <v>Margin - Materials</v>
      </c>
      <c r="I1069" s="17">
        <f t="shared" si="66"/>
        <v>56.2</v>
      </c>
      <c r="J1069" s="12" t="str">
        <f t="shared" si="67"/>
        <v>Margin - Materials</v>
      </c>
    </row>
    <row r="1070" spans="1:10" ht="16">
      <c r="A1070" s="13" t="s">
        <v>713</v>
      </c>
      <c r="B1070" s="12" t="s">
        <v>105</v>
      </c>
      <c r="D1070" s="12" t="s">
        <v>761</v>
      </c>
      <c r="E1070" s="12">
        <v>19512</v>
      </c>
      <c r="F1070" s="14" t="str">
        <f t="shared" si="64"/>
        <v>2025-02-28Journal Entry42020 Margin - Subcontractor19512</v>
      </c>
      <c r="G1070" s="15">
        <f t="shared" si="65"/>
        <v>45716</v>
      </c>
      <c r="H1070" s="16" t="str">
        <f>IF((IFERROR((VLOOKUP(D1070,'Automation (QBO)'!A:B,2,FALSE)),"0"))=0,"Suspense",(IFERROR((VLOOKUP(D1070,'Automation (QBO)'!A:B,2,FALSE)),"Suspense")))</f>
        <v>Margin - Subcontractor</v>
      </c>
      <c r="I1070" s="17">
        <f t="shared" si="66"/>
        <v>19512</v>
      </c>
      <c r="J1070" s="12" t="str">
        <f t="shared" si="67"/>
        <v>Margin - Subcontractor</v>
      </c>
    </row>
    <row r="1071" spans="1:10" ht="16">
      <c r="A1071" s="13" t="s">
        <v>713</v>
      </c>
      <c r="B1071" s="12" t="s">
        <v>105</v>
      </c>
      <c r="D1071" s="12" t="s">
        <v>762</v>
      </c>
      <c r="E1071" s="12">
        <v>1591</v>
      </c>
      <c r="F1071" s="14" t="str">
        <f t="shared" si="64"/>
        <v>2025-02-28Journal Entry42025 Margin - Labour1591</v>
      </c>
      <c r="G1071" s="15">
        <f t="shared" si="65"/>
        <v>45716</v>
      </c>
      <c r="H1071" s="16" t="str">
        <f>IF((IFERROR((VLOOKUP(D1071,'Automation (QBO)'!A:B,2,FALSE)),"0"))=0,"Suspense",(IFERROR((VLOOKUP(D1071,'Automation (QBO)'!A:B,2,FALSE)),"Suspense")))</f>
        <v>Margin - Labour</v>
      </c>
      <c r="I1071" s="17">
        <f t="shared" si="66"/>
        <v>1591</v>
      </c>
      <c r="J1071" s="12" t="str">
        <f t="shared" si="67"/>
        <v>Margin - Labour</v>
      </c>
    </row>
    <row r="1072" spans="1:10" ht="16">
      <c r="A1072" s="13" t="s">
        <v>713</v>
      </c>
      <c r="B1072" s="12" t="s">
        <v>105</v>
      </c>
      <c r="D1072" s="12" t="s">
        <v>763</v>
      </c>
      <c r="E1072" s="12">
        <v>141.6</v>
      </c>
      <c r="F1072" s="14" t="str">
        <f t="shared" si="64"/>
        <v>2025-02-28Journal Entry42030 Margin - Rental141.6</v>
      </c>
      <c r="G1072" s="15">
        <f t="shared" si="65"/>
        <v>45716</v>
      </c>
      <c r="H1072" s="16" t="str">
        <f>IF((IFERROR((VLOOKUP(D1072,'Automation (QBO)'!A:B,2,FALSE)),"0"))=0,"Suspense",(IFERROR((VLOOKUP(D1072,'Automation (QBO)'!A:B,2,FALSE)),"Suspense")))</f>
        <v>Margin - Rental</v>
      </c>
      <c r="I1072" s="17">
        <f t="shared" si="66"/>
        <v>141.6</v>
      </c>
      <c r="J1072" s="12" t="str">
        <f t="shared" si="67"/>
        <v>Margin - Rental</v>
      </c>
    </row>
    <row r="1073" spans="1:10" ht="16">
      <c r="A1073" s="13" t="s">
        <v>713</v>
      </c>
      <c r="B1073" s="12" t="s">
        <v>105</v>
      </c>
      <c r="D1073" s="12" t="s">
        <v>667</v>
      </c>
      <c r="E1073" s="12">
        <v>-9230</v>
      </c>
      <c r="F1073" s="14" t="str">
        <f t="shared" si="64"/>
        <v>2025-02-28Journal Entry41005 Labour - Project Managment-9230</v>
      </c>
      <c r="G1073" s="15">
        <f t="shared" si="65"/>
        <v>45716</v>
      </c>
      <c r="H1073" s="16" t="str">
        <f>IF((IFERROR((VLOOKUP(D1073,'Automation (QBO)'!A:B,2,FALSE)),"0"))=0,"Suspense",(IFERROR((VLOOKUP(D1073,'Automation (QBO)'!A:B,2,FALSE)),"Suspense")))</f>
        <v>Labour - Project Managment</v>
      </c>
      <c r="I1073" s="17">
        <f t="shared" si="66"/>
        <v>-9230</v>
      </c>
      <c r="J1073" s="12" t="str">
        <f t="shared" si="67"/>
        <v>Labour - Project Managment</v>
      </c>
    </row>
    <row r="1074" spans="1:10" ht="16">
      <c r="A1074" s="13" t="s">
        <v>713</v>
      </c>
      <c r="B1074" s="12" t="s">
        <v>105</v>
      </c>
      <c r="D1074" s="12" t="s">
        <v>759</v>
      </c>
      <c r="E1074" s="12">
        <v>9230</v>
      </c>
      <c r="F1074" s="14" t="str">
        <f t="shared" si="64"/>
        <v>2025-02-28Journal Entry41006 Labour - General9230</v>
      </c>
      <c r="G1074" s="15">
        <f t="shared" si="65"/>
        <v>45716</v>
      </c>
      <c r="H1074" s="16" t="str">
        <f>IF((IFERROR((VLOOKUP(D1074,'Automation (QBO)'!A:B,2,FALSE)),"0"))=0,"Suspense",(IFERROR((VLOOKUP(D1074,'Automation (QBO)'!A:B,2,FALSE)),"Suspense")))</f>
        <v>Labour - General</v>
      </c>
      <c r="I1074" s="17">
        <f t="shared" si="66"/>
        <v>9230</v>
      </c>
      <c r="J1074" s="12" t="str">
        <f t="shared" si="67"/>
        <v>Labour - General</v>
      </c>
    </row>
    <row r="1075" spans="1:10" ht="16">
      <c r="A1075" s="13" t="s">
        <v>713</v>
      </c>
      <c r="B1075" s="12" t="s">
        <v>105</v>
      </c>
      <c r="D1075" s="12" t="s">
        <v>667</v>
      </c>
      <c r="E1075" s="12">
        <v>-6825.24</v>
      </c>
      <c r="F1075" s="14" t="str">
        <f t="shared" si="64"/>
        <v>2025-02-28Journal Entry41005 Labour - Project Managment-6825.24</v>
      </c>
      <c r="G1075" s="15">
        <f t="shared" si="65"/>
        <v>45716</v>
      </c>
      <c r="H1075" s="16" t="str">
        <f>IF((IFERROR((VLOOKUP(D1075,'Automation (QBO)'!A:B,2,FALSE)),"0"))=0,"Suspense",(IFERROR((VLOOKUP(D1075,'Automation (QBO)'!A:B,2,FALSE)),"Suspense")))</f>
        <v>Labour - Project Managment</v>
      </c>
      <c r="I1075" s="17">
        <f t="shared" si="66"/>
        <v>-6825.24</v>
      </c>
      <c r="J1075" s="12" t="str">
        <f t="shared" si="67"/>
        <v>Labour - Project Managment</v>
      </c>
    </row>
    <row r="1076" spans="1:10" ht="16">
      <c r="A1076" s="13" t="s">
        <v>713</v>
      </c>
      <c r="B1076" s="12" t="s">
        <v>105</v>
      </c>
      <c r="D1076" s="12" t="s">
        <v>760</v>
      </c>
      <c r="E1076" s="12">
        <v>820.06</v>
      </c>
      <c r="F1076" s="14" t="str">
        <f t="shared" si="64"/>
        <v>2025-02-28Journal Entry42015 Margin - Materials820.06</v>
      </c>
      <c r="G1076" s="15">
        <f t="shared" si="65"/>
        <v>45716</v>
      </c>
      <c r="H1076" s="16" t="str">
        <f>IF((IFERROR((VLOOKUP(D1076,'Automation (QBO)'!A:B,2,FALSE)),"0"))=0,"Suspense",(IFERROR((VLOOKUP(D1076,'Automation (QBO)'!A:B,2,FALSE)),"Suspense")))</f>
        <v>Margin - Materials</v>
      </c>
      <c r="I1076" s="17">
        <f t="shared" si="66"/>
        <v>820.06</v>
      </c>
      <c r="J1076" s="12" t="str">
        <f t="shared" si="67"/>
        <v>Margin - Materials</v>
      </c>
    </row>
    <row r="1077" spans="1:10" ht="16">
      <c r="A1077" s="13" t="s">
        <v>713</v>
      </c>
      <c r="B1077" s="12" t="s">
        <v>105</v>
      </c>
      <c r="D1077" s="12" t="s">
        <v>761</v>
      </c>
      <c r="E1077" s="12">
        <v>4159.18</v>
      </c>
      <c r="F1077" s="14" t="str">
        <f t="shared" si="64"/>
        <v>2025-02-28Journal Entry42020 Margin - Subcontractor4159.18</v>
      </c>
      <c r="G1077" s="15">
        <f t="shared" si="65"/>
        <v>45716</v>
      </c>
      <c r="H1077" s="16" t="str">
        <f>IF((IFERROR((VLOOKUP(D1077,'Automation (QBO)'!A:B,2,FALSE)),"0"))=0,"Suspense",(IFERROR((VLOOKUP(D1077,'Automation (QBO)'!A:B,2,FALSE)),"Suspense")))</f>
        <v>Margin - Subcontractor</v>
      </c>
      <c r="I1077" s="17">
        <f t="shared" si="66"/>
        <v>4159.18</v>
      </c>
      <c r="J1077" s="12" t="str">
        <f t="shared" si="67"/>
        <v>Margin - Subcontractor</v>
      </c>
    </row>
    <row r="1078" spans="1:10" ht="16">
      <c r="A1078" s="13" t="s">
        <v>713</v>
      </c>
      <c r="B1078" s="12" t="s">
        <v>105</v>
      </c>
      <c r="D1078" s="12" t="s">
        <v>762</v>
      </c>
      <c r="E1078" s="12">
        <v>1846</v>
      </c>
      <c r="F1078" s="14" t="str">
        <f t="shared" si="64"/>
        <v>2025-02-28Journal Entry42025 Margin - Labour1846</v>
      </c>
      <c r="G1078" s="15">
        <f t="shared" si="65"/>
        <v>45716</v>
      </c>
      <c r="H1078" s="16" t="str">
        <f>IF((IFERROR((VLOOKUP(D1078,'Automation (QBO)'!A:B,2,FALSE)),"0"))=0,"Suspense",(IFERROR((VLOOKUP(D1078,'Automation (QBO)'!A:B,2,FALSE)),"Suspense")))</f>
        <v>Margin - Labour</v>
      </c>
      <c r="I1078" s="17">
        <f t="shared" si="66"/>
        <v>1846</v>
      </c>
      <c r="J1078" s="12" t="str">
        <f t="shared" si="67"/>
        <v>Margin - Labour</v>
      </c>
    </row>
    <row r="1079" spans="1:10" ht="16">
      <c r="A1079" s="13" t="s">
        <v>713</v>
      </c>
      <c r="B1079" s="12" t="s">
        <v>105</v>
      </c>
      <c r="D1079" s="12" t="s">
        <v>667</v>
      </c>
      <c r="E1079" s="12">
        <v>-300</v>
      </c>
      <c r="F1079" s="14" t="str">
        <f t="shared" si="64"/>
        <v>2025-02-28Journal Entry41005 Labour - Project Managment-300</v>
      </c>
      <c r="G1079" s="15">
        <f t="shared" si="65"/>
        <v>45716</v>
      </c>
      <c r="H1079" s="16" t="str">
        <f>IF((IFERROR((VLOOKUP(D1079,'Automation (QBO)'!A:B,2,FALSE)),"0"))=0,"Suspense",(IFERROR((VLOOKUP(D1079,'Automation (QBO)'!A:B,2,FALSE)),"Suspense")))</f>
        <v>Labour - Project Managment</v>
      </c>
      <c r="I1079" s="17">
        <f t="shared" si="66"/>
        <v>-300</v>
      </c>
      <c r="J1079" s="12" t="str">
        <f t="shared" si="67"/>
        <v>Labour - Project Managment</v>
      </c>
    </row>
    <row r="1080" spans="1:10" ht="16">
      <c r="A1080" s="13" t="s">
        <v>713</v>
      </c>
      <c r="B1080" s="12" t="s">
        <v>105</v>
      </c>
      <c r="D1080" s="12" t="s">
        <v>758</v>
      </c>
      <c r="E1080" s="12">
        <v>300</v>
      </c>
      <c r="F1080" s="14" t="str">
        <f t="shared" si="64"/>
        <v>2025-02-28Journal Entry42010 Rental - External300</v>
      </c>
      <c r="G1080" s="15">
        <f t="shared" si="65"/>
        <v>45716</v>
      </c>
      <c r="H1080" s="16" t="str">
        <f>IF((IFERROR((VLOOKUP(D1080,'Automation (QBO)'!A:B,2,FALSE)),"0"))=0,"Suspense",(IFERROR((VLOOKUP(D1080,'Automation (QBO)'!A:B,2,FALSE)),"Suspense")))</f>
        <v>Rental - External</v>
      </c>
      <c r="I1080" s="17">
        <f t="shared" si="66"/>
        <v>300</v>
      </c>
      <c r="J1080" s="12" t="str">
        <f t="shared" si="67"/>
        <v>Rental - External</v>
      </c>
    </row>
    <row r="1081" spans="1:10" ht="16">
      <c r="A1081" s="13" t="s">
        <v>713</v>
      </c>
      <c r="B1081" s="12" t="s">
        <v>105</v>
      </c>
      <c r="D1081" s="12" t="s">
        <v>667</v>
      </c>
      <c r="E1081" s="12">
        <v>-7800</v>
      </c>
      <c r="F1081" s="14" t="str">
        <f t="shared" si="64"/>
        <v>2025-02-28Journal Entry41005 Labour - Project Managment-7800</v>
      </c>
      <c r="G1081" s="15">
        <f t="shared" si="65"/>
        <v>45716</v>
      </c>
      <c r="H1081" s="16" t="str">
        <f>IF((IFERROR((VLOOKUP(D1081,'Automation (QBO)'!A:B,2,FALSE)),"0"))=0,"Suspense",(IFERROR((VLOOKUP(D1081,'Automation (QBO)'!A:B,2,FALSE)),"Suspense")))</f>
        <v>Labour - Project Managment</v>
      </c>
      <c r="I1081" s="17">
        <f t="shared" si="66"/>
        <v>-7800</v>
      </c>
      <c r="J1081" s="12" t="str">
        <f t="shared" si="67"/>
        <v>Labour - Project Managment</v>
      </c>
    </row>
    <row r="1082" spans="1:10" ht="16">
      <c r="A1082" s="13" t="s">
        <v>713</v>
      </c>
      <c r="B1082" s="12" t="s">
        <v>105</v>
      </c>
      <c r="D1082" s="12" t="s">
        <v>759</v>
      </c>
      <c r="E1082" s="12">
        <v>7800</v>
      </c>
      <c r="F1082" s="14" t="str">
        <f t="shared" si="64"/>
        <v>2025-02-28Journal Entry41006 Labour - General7800</v>
      </c>
      <c r="G1082" s="15">
        <f t="shared" si="65"/>
        <v>45716</v>
      </c>
      <c r="H1082" s="16" t="str">
        <f>IF((IFERROR((VLOOKUP(D1082,'Automation (QBO)'!A:B,2,FALSE)),"0"))=0,"Suspense",(IFERROR((VLOOKUP(D1082,'Automation (QBO)'!A:B,2,FALSE)),"Suspense")))</f>
        <v>Labour - General</v>
      </c>
      <c r="I1082" s="17">
        <f t="shared" si="66"/>
        <v>7800</v>
      </c>
      <c r="J1082" s="12" t="str">
        <f t="shared" si="67"/>
        <v>Labour - General</v>
      </c>
    </row>
    <row r="1083" spans="1:10" ht="16">
      <c r="A1083" s="13" t="s">
        <v>713</v>
      </c>
      <c r="B1083" s="12" t="s">
        <v>105</v>
      </c>
      <c r="D1083" s="12" t="s">
        <v>667</v>
      </c>
      <c r="E1083" s="12">
        <v>-8423.0400000000009</v>
      </c>
      <c r="F1083" s="14" t="str">
        <f t="shared" si="64"/>
        <v>2025-02-28Journal Entry41005 Labour - Project Managment-8423.04</v>
      </c>
      <c r="G1083" s="15">
        <f t="shared" si="65"/>
        <v>45716</v>
      </c>
      <c r="H1083" s="16" t="str">
        <f>IF((IFERROR((VLOOKUP(D1083,'Automation (QBO)'!A:B,2,FALSE)),"0"))=0,"Suspense",(IFERROR((VLOOKUP(D1083,'Automation (QBO)'!A:B,2,FALSE)),"Suspense")))</f>
        <v>Labour - Project Managment</v>
      </c>
      <c r="I1083" s="17">
        <f t="shared" si="66"/>
        <v>-8423.0400000000009</v>
      </c>
      <c r="J1083" s="12" t="str">
        <f t="shared" si="67"/>
        <v>Labour - Project Managment</v>
      </c>
    </row>
    <row r="1084" spans="1:10" ht="16">
      <c r="A1084" s="13" t="s">
        <v>713</v>
      </c>
      <c r="B1084" s="12" t="s">
        <v>105</v>
      </c>
      <c r="D1084" s="12" t="s">
        <v>760</v>
      </c>
      <c r="E1084" s="12">
        <v>288.19</v>
      </c>
      <c r="F1084" s="14" t="str">
        <f t="shared" si="64"/>
        <v>2025-02-28Journal Entry42015 Margin - Materials288.19</v>
      </c>
      <c r="G1084" s="15">
        <f t="shared" si="65"/>
        <v>45716</v>
      </c>
      <c r="H1084" s="16" t="str">
        <f>IF((IFERROR((VLOOKUP(D1084,'Automation (QBO)'!A:B,2,FALSE)),"0"))=0,"Suspense",(IFERROR((VLOOKUP(D1084,'Automation (QBO)'!A:B,2,FALSE)),"Suspense")))</f>
        <v>Margin - Materials</v>
      </c>
      <c r="I1084" s="17">
        <f t="shared" si="66"/>
        <v>288.19</v>
      </c>
      <c r="J1084" s="12" t="str">
        <f t="shared" si="67"/>
        <v>Margin - Materials</v>
      </c>
    </row>
    <row r="1085" spans="1:10" ht="16">
      <c r="A1085" s="13" t="s">
        <v>713</v>
      </c>
      <c r="B1085" s="12" t="s">
        <v>105</v>
      </c>
      <c r="D1085" s="12" t="s">
        <v>761</v>
      </c>
      <c r="E1085" s="12">
        <v>6514.85</v>
      </c>
      <c r="F1085" s="14" t="str">
        <f t="shared" si="64"/>
        <v>2025-02-28Journal Entry42020 Margin - Subcontractor6514.85</v>
      </c>
      <c r="G1085" s="15">
        <f t="shared" si="65"/>
        <v>45716</v>
      </c>
      <c r="H1085" s="16" t="str">
        <f>IF((IFERROR((VLOOKUP(D1085,'Automation (QBO)'!A:B,2,FALSE)),"0"))=0,"Suspense",(IFERROR((VLOOKUP(D1085,'Automation (QBO)'!A:B,2,FALSE)),"Suspense")))</f>
        <v>Margin - Subcontractor</v>
      </c>
      <c r="I1085" s="17">
        <f t="shared" si="66"/>
        <v>6514.85</v>
      </c>
      <c r="J1085" s="12" t="str">
        <f t="shared" si="67"/>
        <v>Margin - Subcontractor</v>
      </c>
    </row>
    <row r="1086" spans="1:10" ht="16">
      <c r="A1086" s="13" t="s">
        <v>713</v>
      </c>
      <c r="B1086" s="12" t="s">
        <v>105</v>
      </c>
      <c r="D1086" s="12" t="s">
        <v>762</v>
      </c>
      <c r="E1086" s="12">
        <v>1560</v>
      </c>
      <c r="F1086" s="14" t="str">
        <f t="shared" si="64"/>
        <v>2025-02-28Journal Entry42025 Margin - Labour1560</v>
      </c>
      <c r="G1086" s="15">
        <f t="shared" si="65"/>
        <v>45716</v>
      </c>
      <c r="H1086" s="16" t="str">
        <f>IF((IFERROR((VLOOKUP(D1086,'Automation (QBO)'!A:B,2,FALSE)),"0"))=0,"Suspense",(IFERROR((VLOOKUP(D1086,'Automation (QBO)'!A:B,2,FALSE)),"Suspense")))</f>
        <v>Margin - Labour</v>
      </c>
      <c r="I1086" s="17">
        <f t="shared" si="66"/>
        <v>1560</v>
      </c>
      <c r="J1086" s="12" t="str">
        <f t="shared" si="67"/>
        <v>Margin - Labour</v>
      </c>
    </row>
    <row r="1087" spans="1:10" ht="16">
      <c r="A1087" s="13" t="s">
        <v>713</v>
      </c>
      <c r="B1087" s="12" t="s">
        <v>105</v>
      </c>
      <c r="D1087" s="12" t="s">
        <v>763</v>
      </c>
      <c r="E1087" s="12">
        <v>60</v>
      </c>
      <c r="F1087" s="14" t="str">
        <f t="shared" si="64"/>
        <v>2025-02-28Journal Entry42030 Margin - Rental60</v>
      </c>
      <c r="G1087" s="15">
        <f t="shared" si="65"/>
        <v>45716</v>
      </c>
      <c r="H1087" s="16" t="str">
        <f>IF((IFERROR((VLOOKUP(D1087,'Automation (QBO)'!A:B,2,FALSE)),"0"))=0,"Suspense",(IFERROR((VLOOKUP(D1087,'Automation (QBO)'!A:B,2,FALSE)),"Suspense")))</f>
        <v>Margin - Rental</v>
      </c>
      <c r="I1087" s="17">
        <f t="shared" si="66"/>
        <v>60</v>
      </c>
      <c r="J1087" s="12" t="str">
        <f t="shared" si="67"/>
        <v>Margin - Rental</v>
      </c>
    </row>
    <row r="1088" spans="1:10" ht="16">
      <c r="A1088" s="13" t="s">
        <v>713</v>
      </c>
      <c r="B1088" s="12" t="s">
        <v>105</v>
      </c>
      <c r="D1088" s="12" t="s">
        <v>667</v>
      </c>
      <c r="E1088" s="12">
        <v>-1650</v>
      </c>
      <c r="F1088" s="14" t="str">
        <f t="shared" si="64"/>
        <v>2025-02-28Journal Entry41005 Labour - Project Managment-1650</v>
      </c>
      <c r="G1088" s="15">
        <f t="shared" si="65"/>
        <v>45716</v>
      </c>
      <c r="H1088" s="16" t="str">
        <f>IF((IFERROR((VLOOKUP(D1088,'Automation (QBO)'!A:B,2,FALSE)),"0"))=0,"Suspense",(IFERROR((VLOOKUP(D1088,'Automation (QBO)'!A:B,2,FALSE)),"Suspense")))</f>
        <v>Labour - Project Managment</v>
      </c>
      <c r="I1088" s="17">
        <f t="shared" si="66"/>
        <v>-1650</v>
      </c>
      <c r="J1088" s="12" t="str">
        <f t="shared" si="67"/>
        <v>Labour - Project Managment</v>
      </c>
    </row>
    <row r="1089" spans="1:10" ht="16">
      <c r="A1089" s="13" t="s">
        <v>713</v>
      </c>
      <c r="B1089" s="12" t="s">
        <v>105</v>
      </c>
      <c r="D1089" s="12" t="s">
        <v>759</v>
      </c>
      <c r="E1089" s="12">
        <v>1650</v>
      </c>
      <c r="F1089" s="14" t="str">
        <f t="shared" si="64"/>
        <v>2025-02-28Journal Entry41006 Labour - General1650</v>
      </c>
      <c r="G1089" s="15">
        <f t="shared" si="65"/>
        <v>45716</v>
      </c>
      <c r="H1089" s="16" t="str">
        <f>IF((IFERROR((VLOOKUP(D1089,'Automation (QBO)'!A:B,2,FALSE)),"0"))=0,"Suspense",(IFERROR((VLOOKUP(D1089,'Automation (QBO)'!A:B,2,FALSE)),"Suspense")))</f>
        <v>Labour - General</v>
      </c>
      <c r="I1089" s="17">
        <f t="shared" si="66"/>
        <v>1650</v>
      </c>
      <c r="J1089" s="12" t="str">
        <f t="shared" si="67"/>
        <v>Labour - General</v>
      </c>
    </row>
    <row r="1090" spans="1:10" ht="16">
      <c r="A1090" s="13" t="s">
        <v>713</v>
      </c>
      <c r="B1090" s="12" t="s">
        <v>105</v>
      </c>
      <c r="D1090" s="12" t="s">
        <v>667</v>
      </c>
      <c r="E1090" s="12">
        <v>-2855.25</v>
      </c>
      <c r="F1090" s="14" t="str">
        <f t="shared" ref="F1090:F1153" si="68">A1090&amp;B1090&amp;C1090&amp;D1090&amp;E1090</f>
        <v>2025-02-28Journal Entry41005 Labour - Project Managment-2855.25</v>
      </c>
      <c r="G1090" s="15">
        <f t="shared" ref="G1090:G1153" si="69">IFERROR((DATEVALUE(A1090)),A1090)</f>
        <v>45716</v>
      </c>
      <c r="H1090" s="16" t="str">
        <f>IF((IFERROR((VLOOKUP(D1090,'Automation (QBO)'!A:B,2,FALSE)),"0"))=0,"Suspense",(IFERROR((VLOOKUP(D1090,'Automation (QBO)'!A:B,2,FALSE)),"Suspense")))</f>
        <v>Labour - Project Managment</v>
      </c>
      <c r="I1090" s="17">
        <f t="shared" ref="I1090:I1153" si="70">E1090</f>
        <v>-2855.25</v>
      </c>
      <c r="J1090" s="12" t="str">
        <f t="shared" ref="J1090:J1153" si="71">H1090</f>
        <v>Labour - Project Managment</v>
      </c>
    </row>
    <row r="1091" spans="1:10" ht="16">
      <c r="A1091" s="13" t="s">
        <v>713</v>
      </c>
      <c r="B1091" s="12" t="s">
        <v>105</v>
      </c>
      <c r="D1091" s="12" t="s">
        <v>761</v>
      </c>
      <c r="E1091" s="12">
        <v>2525.25</v>
      </c>
      <c r="F1091" s="14" t="str">
        <f t="shared" si="68"/>
        <v>2025-02-28Journal Entry42020 Margin - Subcontractor2525.25</v>
      </c>
      <c r="G1091" s="15">
        <f t="shared" si="69"/>
        <v>45716</v>
      </c>
      <c r="H1091" s="16" t="str">
        <f>IF((IFERROR((VLOOKUP(D1091,'Automation (QBO)'!A:B,2,FALSE)),"0"))=0,"Suspense",(IFERROR((VLOOKUP(D1091,'Automation (QBO)'!A:B,2,FALSE)),"Suspense")))</f>
        <v>Margin - Subcontractor</v>
      </c>
      <c r="I1091" s="17">
        <f t="shared" si="70"/>
        <v>2525.25</v>
      </c>
      <c r="J1091" s="12" t="str">
        <f t="shared" si="71"/>
        <v>Margin - Subcontractor</v>
      </c>
    </row>
    <row r="1092" spans="1:10" ht="16">
      <c r="A1092" s="13" t="s">
        <v>713</v>
      </c>
      <c r="B1092" s="12" t="s">
        <v>105</v>
      </c>
      <c r="D1092" s="12" t="s">
        <v>762</v>
      </c>
      <c r="E1092" s="12">
        <v>330</v>
      </c>
      <c r="F1092" s="14" t="str">
        <f t="shared" si="68"/>
        <v>2025-02-28Journal Entry42025 Margin - Labour330</v>
      </c>
      <c r="G1092" s="15">
        <f t="shared" si="69"/>
        <v>45716</v>
      </c>
      <c r="H1092" s="16" t="str">
        <f>IF((IFERROR((VLOOKUP(D1092,'Automation (QBO)'!A:B,2,FALSE)),"0"))=0,"Suspense",(IFERROR((VLOOKUP(D1092,'Automation (QBO)'!A:B,2,FALSE)),"Suspense")))</f>
        <v>Margin - Labour</v>
      </c>
      <c r="I1092" s="17">
        <f t="shared" si="70"/>
        <v>330</v>
      </c>
      <c r="J1092" s="12" t="str">
        <f t="shared" si="71"/>
        <v>Margin - Labour</v>
      </c>
    </row>
    <row r="1093" spans="1:10" ht="16">
      <c r="A1093" s="13" t="s">
        <v>713</v>
      </c>
      <c r="B1093" s="12" t="s">
        <v>105</v>
      </c>
      <c r="D1093" s="12" t="s">
        <v>667</v>
      </c>
      <c r="E1093" s="12">
        <v>-375</v>
      </c>
      <c r="F1093" s="14" t="str">
        <f t="shared" si="68"/>
        <v>2025-02-28Journal Entry41005 Labour - Project Managment-375</v>
      </c>
      <c r="G1093" s="15">
        <f t="shared" si="69"/>
        <v>45716</v>
      </c>
      <c r="H1093" s="16" t="str">
        <f>IF((IFERROR((VLOOKUP(D1093,'Automation (QBO)'!A:B,2,FALSE)),"0"))=0,"Suspense",(IFERROR((VLOOKUP(D1093,'Automation (QBO)'!A:B,2,FALSE)),"Suspense")))</f>
        <v>Labour - Project Managment</v>
      </c>
      <c r="I1093" s="17">
        <f t="shared" si="70"/>
        <v>-375</v>
      </c>
      <c r="J1093" s="12" t="str">
        <f t="shared" si="71"/>
        <v>Labour - Project Managment</v>
      </c>
    </row>
    <row r="1094" spans="1:10" ht="16">
      <c r="A1094" s="13" t="s">
        <v>713</v>
      </c>
      <c r="B1094" s="12" t="s">
        <v>105</v>
      </c>
      <c r="D1094" s="12" t="s">
        <v>759</v>
      </c>
      <c r="E1094" s="12">
        <v>375</v>
      </c>
      <c r="F1094" s="14" t="str">
        <f t="shared" si="68"/>
        <v>2025-02-28Journal Entry41006 Labour - General375</v>
      </c>
      <c r="G1094" s="15">
        <f t="shared" si="69"/>
        <v>45716</v>
      </c>
      <c r="H1094" s="16" t="str">
        <f>IF((IFERROR((VLOOKUP(D1094,'Automation (QBO)'!A:B,2,FALSE)),"0"))=0,"Suspense",(IFERROR((VLOOKUP(D1094,'Automation (QBO)'!A:B,2,FALSE)),"Suspense")))</f>
        <v>Labour - General</v>
      </c>
      <c r="I1094" s="17">
        <f t="shared" si="70"/>
        <v>375</v>
      </c>
      <c r="J1094" s="12" t="str">
        <f t="shared" si="71"/>
        <v>Labour - General</v>
      </c>
    </row>
    <row r="1095" spans="1:10" ht="16">
      <c r="A1095" s="13" t="s">
        <v>713</v>
      </c>
      <c r="B1095" s="12" t="s">
        <v>105</v>
      </c>
      <c r="D1095" s="12" t="s">
        <v>667</v>
      </c>
      <c r="E1095" s="12">
        <v>-975</v>
      </c>
      <c r="F1095" s="14" t="str">
        <f t="shared" si="68"/>
        <v>2025-02-28Journal Entry41005 Labour - Project Managment-975</v>
      </c>
      <c r="G1095" s="15">
        <f t="shared" si="69"/>
        <v>45716</v>
      </c>
      <c r="H1095" s="16" t="str">
        <f>IF((IFERROR((VLOOKUP(D1095,'Automation (QBO)'!A:B,2,FALSE)),"0"))=0,"Suspense",(IFERROR((VLOOKUP(D1095,'Automation (QBO)'!A:B,2,FALSE)),"Suspense")))</f>
        <v>Labour - Project Managment</v>
      </c>
      <c r="I1095" s="17">
        <f t="shared" si="70"/>
        <v>-975</v>
      </c>
      <c r="J1095" s="12" t="str">
        <f t="shared" si="71"/>
        <v>Labour - Project Managment</v>
      </c>
    </row>
    <row r="1096" spans="1:10" ht="16">
      <c r="A1096" s="13" t="s">
        <v>713</v>
      </c>
      <c r="B1096" s="12" t="s">
        <v>105</v>
      </c>
      <c r="D1096" s="12" t="s">
        <v>761</v>
      </c>
      <c r="E1096" s="12">
        <v>900</v>
      </c>
      <c r="F1096" s="14" t="str">
        <f t="shared" si="68"/>
        <v>2025-02-28Journal Entry42020 Margin - Subcontractor900</v>
      </c>
      <c r="G1096" s="15">
        <f t="shared" si="69"/>
        <v>45716</v>
      </c>
      <c r="H1096" s="16" t="str">
        <f>IF((IFERROR((VLOOKUP(D1096,'Automation (QBO)'!A:B,2,FALSE)),"0"))=0,"Suspense",(IFERROR((VLOOKUP(D1096,'Automation (QBO)'!A:B,2,FALSE)),"Suspense")))</f>
        <v>Margin - Subcontractor</v>
      </c>
      <c r="I1096" s="17">
        <f t="shared" si="70"/>
        <v>900</v>
      </c>
      <c r="J1096" s="12" t="str">
        <f t="shared" si="71"/>
        <v>Margin - Subcontractor</v>
      </c>
    </row>
    <row r="1097" spans="1:10" ht="16">
      <c r="A1097" s="13" t="s">
        <v>713</v>
      </c>
      <c r="B1097" s="12" t="s">
        <v>105</v>
      </c>
      <c r="D1097" s="12" t="s">
        <v>763</v>
      </c>
      <c r="E1097" s="12">
        <v>75</v>
      </c>
      <c r="F1097" s="14" t="str">
        <f t="shared" si="68"/>
        <v>2025-02-28Journal Entry42030 Margin - Rental75</v>
      </c>
      <c r="G1097" s="15">
        <f t="shared" si="69"/>
        <v>45716</v>
      </c>
      <c r="H1097" s="16" t="str">
        <f>IF((IFERROR((VLOOKUP(D1097,'Automation (QBO)'!A:B,2,FALSE)),"0"))=0,"Suspense",(IFERROR((VLOOKUP(D1097,'Automation (QBO)'!A:B,2,FALSE)),"Suspense")))</f>
        <v>Margin - Rental</v>
      </c>
      <c r="I1097" s="17">
        <f t="shared" si="70"/>
        <v>75</v>
      </c>
      <c r="J1097" s="12" t="str">
        <f t="shared" si="71"/>
        <v>Margin - Rental</v>
      </c>
    </row>
    <row r="1098" spans="1:10" ht="16">
      <c r="A1098" s="13" t="s">
        <v>713</v>
      </c>
      <c r="B1098" s="12" t="s">
        <v>78</v>
      </c>
      <c r="C1098" s="12" t="s">
        <v>139</v>
      </c>
      <c r="D1098" s="12" t="s">
        <v>207</v>
      </c>
      <c r="E1098" s="12">
        <v>-6</v>
      </c>
      <c r="F1098" s="14" t="str">
        <f t="shared" si="68"/>
        <v>2025-02-28ExpenseService Charge11010 Savings (CIBC)-6</v>
      </c>
      <c r="G1098" s="15">
        <f t="shared" si="69"/>
        <v>45716</v>
      </c>
      <c r="H1098" s="16" t="str">
        <f>IF((IFERROR((VLOOKUP(D1098,'Automation (QBO)'!A:B,2,FALSE)),"0"))=0,"Suspense",(IFERROR((VLOOKUP(D1098,'Automation (QBO)'!A:B,2,FALSE)),"Suspense")))</f>
        <v>Savings (CIBC)</v>
      </c>
      <c r="I1098" s="17">
        <f t="shared" si="70"/>
        <v>-6</v>
      </c>
      <c r="J1098" s="12" t="str">
        <f t="shared" si="71"/>
        <v>Savings (CIBC)</v>
      </c>
    </row>
    <row r="1099" spans="1:10" ht="16">
      <c r="A1099" s="13" t="s">
        <v>713</v>
      </c>
      <c r="B1099" s="12" t="s">
        <v>98</v>
      </c>
      <c r="C1099" s="12" t="s">
        <v>104</v>
      </c>
      <c r="D1099" s="12" t="s">
        <v>506</v>
      </c>
      <c r="E1099" s="12">
        <v>-182.78</v>
      </c>
      <c r="F1099" s="14" t="str">
        <f t="shared" si="68"/>
        <v>2025-02-28Credit Card CreditProsol21010 Credit Card (CIBC Visa)-182.78</v>
      </c>
      <c r="G1099" s="15">
        <f t="shared" si="69"/>
        <v>45716</v>
      </c>
      <c r="H1099" s="16" t="str">
        <f>IF((IFERROR((VLOOKUP(D1099,'Automation (QBO)'!A:B,2,FALSE)),"0"))=0,"Suspense",(IFERROR((VLOOKUP(D1099,'Automation (QBO)'!A:B,2,FALSE)),"Suspense")))</f>
        <v>Credit Card (CIBC Visa)</v>
      </c>
      <c r="I1099" s="17">
        <f t="shared" si="70"/>
        <v>-182.78</v>
      </c>
      <c r="J1099" s="12" t="str">
        <f t="shared" si="71"/>
        <v>Credit Card (CIBC Visa)</v>
      </c>
    </row>
    <row r="1100" spans="1:10" ht="16">
      <c r="A1100" s="13" t="s">
        <v>713</v>
      </c>
      <c r="B1100" s="12" t="s">
        <v>78</v>
      </c>
      <c r="C1100" s="12" t="s">
        <v>715</v>
      </c>
      <c r="D1100" s="12" t="s">
        <v>506</v>
      </c>
      <c r="E1100" s="12">
        <v>73.5</v>
      </c>
      <c r="F1100" s="14" t="str">
        <f t="shared" si="68"/>
        <v>2025-02-28ExpenseTarget Car Hand Wash &amp; Detail21010 Credit Card (CIBC Visa)73.5</v>
      </c>
      <c r="G1100" s="15">
        <f t="shared" si="69"/>
        <v>45716</v>
      </c>
      <c r="H1100" s="16" t="str">
        <f>IF((IFERROR((VLOOKUP(D1100,'Automation (QBO)'!A:B,2,FALSE)),"0"))=0,"Suspense",(IFERROR((VLOOKUP(D1100,'Automation (QBO)'!A:B,2,FALSE)),"Suspense")))</f>
        <v>Credit Card (CIBC Visa)</v>
      </c>
      <c r="I1100" s="17">
        <f t="shared" si="70"/>
        <v>73.5</v>
      </c>
      <c r="J1100" s="12" t="str">
        <f t="shared" si="71"/>
        <v>Credit Card (CIBC Visa)</v>
      </c>
    </row>
    <row r="1101" spans="1:10" ht="16">
      <c r="A1101" s="13" t="s">
        <v>713</v>
      </c>
      <c r="B1101" s="12" t="s">
        <v>98</v>
      </c>
      <c r="C1101" s="12" t="s">
        <v>104</v>
      </c>
      <c r="D1101" s="12" t="s">
        <v>506</v>
      </c>
      <c r="E1101" s="12">
        <v>-50.97</v>
      </c>
      <c r="F1101" s="14" t="str">
        <f t="shared" si="68"/>
        <v>2025-02-28Credit Card CreditProsol21010 Credit Card (CIBC Visa)-50.97</v>
      </c>
      <c r="G1101" s="15">
        <f t="shared" si="69"/>
        <v>45716</v>
      </c>
      <c r="H1101" s="16" t="str">
        <f>IF((IFERROR((VLOOKUP(D1101,'Automation (QBO)'!A:B,2,FALSE)),"0"))=0,"Suspense",(IFERROR((VLOOKUP(D1101,'Automation (QBO)'!A:B,2,FALSE)),"Suspense")))</f>
        <v>Credit Card (CIBC Visa)</v>
      </c>
      <c r="I1101" s="17">
        <f t="shared" si="70"/>
        <v>-50.97</v>
      </c>
      <c r="J1101" s="12" t="str">
        <f t="shared" si="71"/>
        <v>Credit Card (CIBC Visa)</v>
      </c>
    </row>
    <row r="1102" spans="1:10" ht="16">
      <c r="A1102" s="13" t="s">
        <v>713</v>
      </c>
      <c r="B1102" s="12" t="s">
        <v>78</v>
      </c>
      <c r="C1102" s="12" t="s">
        <v>714</v>
      </c>
      <c r="D1102" s="12" t="s">
        <v>506</v>
      </c>
      <c r="E1102" s="12">
        <v>4050.25</v>
      </c>
      <c r="F1102" s="14" t="str">
        <f t="shared" si="68"/>
        <v>2025-02-28ExpenseSquirrell LLC21010 Credit Card (CIBC Visa)4050.25</v>
      </c>
      <c r="G1102" s="15">
        <f t="shared" si="69"/>
        <v>45716</v>
      </c>
      <c r="H1102" s="16" t="str">
        <f>IF((IFERROR((VLOOKUP(D1102,'Automation (QBO)'!A:B,2,FALSE)),"0"))=0,"Suspense",(IFERROR((VLOOKUP(D1102,'Automation (QBO)'!A:B,2,FALSE)),"Suspense")))</f>
        <v>Credit Card (CIBC Visa)</v>
      </c>
      <c r="I1102" s="17">
        <f t="shared" si="70"/>
        <v>4050.25</v>
      </c>
      <c r="J1102" s="12" t="str">
        <f t="shared" si="71"/>
        <v>Credit Card (CIBC Visa)</v>
      </c>
    </row>
    <row r="1103" spans="1:10" ht="16">
      <c r="A1103" s="13" t="s">
        <v>713</v>
      </c>
      <c r="B1103" s="12" t="s">
        <v>78</v>
      </c>
      <c r="C1103" s="12" t="s">
        <v>145</v>
      </c>
      <c r="D1103" s="12" t="s">
        <v>506</v>
      </c>
      <c r="E1103" s="12">
        <v>80</v>
      </c>
      <c r="F1103" s="14" t="str">
        <f t="shared" si="68"/>
        <v>2025-02-28ExpenseUnited Boulevard Recycling and Waste Centre21010 Credit Card (CIBC Visa)80</v>
      </c>
      <c r="G1103" s="15">
        <f t="shared" si="69"/>
        <v>45716</v>
      </c>
      <c r="H1103" s="16" t="str">
        <f>IF((IFERROR((VLOOKUP(D1103,'Automation (QBO)'!A:B,2,FALSE)),"0"))=0,"Suspense",(IFERROR((VLOOKUP(D1103,'Automation (QBO)'!A:B,2,FALSE)),"Suspense")))</f>
        <v>Credit Card (CIBC Visa)</v>
      </c>
      <c r="I1103" s="17">
        <f t="shared" si="70"/>
        <v>80</v>
      </c>
      <c r="J1103" s="12" t="str">
        <f t="shared" si="71"/>
        <v>Credit Card (CIBC Visa)</v>
      </c>
    </row>
    <row r="1104" spans="1:10" ht="16">
      <c r="A1104" s="13" t="s">
        <v>713</v>
      </c>
      <c r="B1104" s="12" t="s">
        <v>78</v>
      </c>
      <c r="C1104" s="12" t="s">
        <v>137</v>
      </c>
      <c r="D1104" s="12" t="s">
        <v>506</v>
      </c>
      <c r="E1104" s="12">
        <v>29.11</v>
      </c>
      <c r="F1104" s="14" t="str">
        <f t="shared" si="68"/>
        <v>2025-02-28ExpenseAdobe21010 Credit Card (CIBC Visa)29.11</v>
      </c>
      <c r="G1104" s="15">
        <f t="shared" si="69"/>
        <v>45716</v>
      </c>
      <c r="H1104" s="16" t="str">
        <f>IF((IFERROR((VLOOKUP(D1104,'Automation (QBO)'!A:B,2,FALSE)),"0"))=0,"Suspense",(IFERROR((VLOOKUP(D1104,'Automation (QBO)'!A:B,2,FALSE)),"Suspense")))</f>
        <v>Credit Card (CIBC Visa)</v>
      </c>
      <c r="I1104" s="17">
        <f t="shared" si="70"/>
        <v>29.11</v>
      </c>
      <c r="J1104" s="12" t="str">
        <f t="shared" si="71"/>
        <v>Credit Card (CIBC Visa)</v>
      </c>
    </row>
    <row r="1105" spans="1:10" ht="16">
      <c r="A1105" s="13" t="s">
        <v>713</v>
      </c>
      <c r="B1105" s="12" t="s">
        <v>78</v>
      </c>
      <c r="C1105" s="12" t="s">
        <v>80</v>
      </c>
      <c r="D1105" s="12" t="s">
        <v>506</v>
      </c>
      <c r="E1105" s="12">
        <v>14.55</v>
      </c>
      <c r="F1105" s="14" t="str">
        <f t="shared" si="68"/>
        <v>2025-02-28ExpenseApple21010 Credit Card (CIBC Visa)14.55</v>
      </c>
      <c r="G1105" s="15">
        <f t="shared" si="69"/>
        <v>45716</v>
      </c>
      <c r="H1105" s="16" t="str">
        <f>IF((IFERROR((VLOOKUP(D1105,'Automation (QBO)'!A:B,2,FALSE)),"0"))=0,"Suspense",(IFERROR((VLOOKUP(D1105,'Automation (QBO)'!A:B,2,FALSE)),"Suspense")))</f>
        <v>Credit Card (CIBC Visa)</v>
      </c>
      <c r="I1105" s="17">
        <f t="shared" si="70"/>
        <v>14.55</v>
      </c>
      <c r="J1105" s="12" t="str">
        <f t="shared" si="71"/>
        <v>Credit Card (CIBC Visa)</v>
      </c>
    </row>
    <row r="1106" spans="1:10" ht="16">
      <c r="A1106" s="13" t="s">
        <v>713</v>
      </c>
      <c r="B1106" s="12" t="s">
        <v>78</v>
      </c>
      <c r="C1106" s="12" t="s">
        <v>130</v>
      </c>
      <c r="D1106" s="12" t="s">
        <v>201</v>
      </c>
      <c r="E1106" s="12">
        <v>-9958.19</v>
      </c>
      <c r="F1106" s="14" t="str">
        <f t="shared" si="68"/>
        <v>2025-02-28ExpensePaul Badiee11005 Chequing (CIBC)-9958.19</v>
      </c>
      <c r="G1106" s="15">
        <f t="shared" si="69"/>
        <v>45716</v>
      </c>
      <c r="H1106" s="16" t="str">
        <f>IF((IFERROR((VLOOKUP(D1106,'Automation (QBO)'!A:B,2,FALSE)),"0"))=0,"Suspense",(IFERROR((VLOOKUP(D1106,'Automation (QBO)'!A:B,2,FALSE)),"Suspense")))</f>
        <v>Chequing (CIBC)</v>
      </c>
      <c r="I1106" s="17">
        <f t="shared" si="70"/>
        <v>-9958.19</v>
      </c>
      <c r="J1106" s="12" t="str">
        <f t="shared" si="71"/>
        <v>Chequing (CIBC)</v>
      </c>
    </row>
    <row r="1107" spans="1:10" ht="16">
      <c r="A1107" s="13" t="s">
        <v>713</v>
      </c>
      <c r="B1107" s="12" t="s">
        <v>78</v>
      </c>
      <c r="C1107" s="12" t="s">
        <v>130</v>
      </c>
      <c r="D1107" s="12" t="s">
        <v>225</v>
      </c>
      <c r="E1107" s="12">
        <v>9958.19</v>
      </c>
      <c r="F1107" s="14" t="str">
        <f t="shared" si="68"/>
        <v>2025-02-28ExpensePaul Badiee52510 Payroll - Salary9958.19</v>
      </c>
      <c r="G1107" s="15">
        <f t="shared" si="69"/>
        <v>45716</v>
      </c>
      <c r="H1107" s="16" t="str">
        <f>IF((IFERROR((VLOOKUP(D1107,'Automation (QBO)'!A:B,2,FALSE)),"0"))=0,"Suspense",(IFERROR((VLOOKUP(D1107,'Automation (QBO)'!A:B,2,FALSE)),"Suspense")))</f>
        <v>Payroll - Salary</v>
      </c>
      <c r="I1107" s="17">
        <f t="shared" si="70"/>
        <v>9958.19</v>
      </c>
      <c r="J1107" s="12" t="str">
        <f t="shared" si="71"/>
        <v>Payroll - Salary</v>
      </c>
    </row>
    <row r="1108" spans="1:10" ht="16">
      <c r="A1108" s="13" t="s">
        <v>716</v>
      </c>
      <c r="B1108" s="12" t="s">
        <v>78</v>
      </c>
      <c r="C1108" s="12" t="s">
        <v>103</v>
      </c>
      <c r="D1108" s="12" t="s">
        <v>661</v>
      </c>
      <c r="E1108" s="12">
        <v>35.61</v>
      </c>
      <c r="F1108" s="14" t="str">
        <f t="shared" si="68"/>
        <v>2025-03-01ExpenseRona51335 Project Expense - Materials35.61</v>
      </c>
      <c r="G1108" s="15">
        <f t="shared" si="69"/>
        <v>45717</v>
      </c>
      <c r="H1108" s="16" t="str">
        <f>IF((IFERROR((VLOOKUP(D1108,'Automation (QBO)'!A:B,2,FALSE)),"0"))=0,"Suspense",(IFERROR((VLOOKUP(D1108,'Automation (QBO)'!A:B,2,FALSE)),"Suspense")))</f>
        <v>Project Expense - Materials</v>
      </c>
      <c r="I1108" s="17">
        <f t="shared" si="70"/>
        <v>35.61</v>
      </c>
      <c r="J1108" s="12" t="str">
        <f t="shared" si="71"/>
        <v>Project Expense - Materials</v>
      </c>
    </row>
    <row r="1109" spans="1:10" ht="16">
      <c r="A1109" s="13" t="s">
        <v>716</v>
      </c>
      <c r="B1109" s="12" t="s">
        <v>78</v>
      </c>
      <c r="C1109" s="12" t="s">
        <v>103</v>
      </c>
      <c r="D1109" s="12" t="s">
        <v>199</v>
      </c>
      <c r="E1109" s="12">
        <v>-1.66</v>
      </c>
      <c r="F1109" s="14" t="str">
        <f t="shared" si="68"/>
        <v>2025-03-01ExpenseRona21020 GST/HST Payable-1.66</v>
      </c>
      <c r="G1109" s="15">
        <f t="shared" si="69"/>
        <v>45717</v>
      </c>
      <c r="H1109" s="16" t="str">
        <f>IF((IFERROR((VLOOKUP(D1109,'Automation (QBO)'!A:B,2,FALSE)),"0"))=0,"Suspense",(IFERROR((VLOOKUP(D1109,'Automation (QBO)'!A:B,2,FALSE)),"Suspense")))</f>
        <v>GST/HST Payable</v>
      </c>
      <c r="I1109" s="17">
        <f t="shared" si="70"/>
        <v>-1.66</v>
      </c>
      <c r="J1109" s="12" t="str">
        <f t="shared" si="71"/>
        <v>GST/HST Payable</v>
      </c>
    </row>
    <row r="1110" spans="1:10" ht="16">
      <c r="A1110" s="13" t="s">
        <v>716</v>
      </c>
      <c r="B1110" s="12" t="s">
        <v>78</v>
      </c>
      <c r="C1110" s="12" t="s">
        <v>717</v>
      </c>
      <c r="D1110" s="12" t="s">
        <v>384</v>
      </c>
      <c r="E1110" s="12">
        <v>3.38</v>
      </c>
      <c r="F1110" s="14" t="str">
        <f t="shared" si="68"/>
        <v>2025-03-01ExpenseFieldWire52165 Subscriptions (Annual)3.38</v>
      </c>
      <c r="G1110" s="15">
        <f t="shared" si="69"/>
        <v>45717</v>
      </c>
      <c r="H1110" s="16" t="str">
        <f>IF((IFERROR((VLOOKUP(D1110,'Automation (QBO)'!A:B,2,FALSE)),"0"))=0,"Suspense",(IFERROR((VLOOKUP(D1110,'Automation (QBO)'!A:B,2,FALSE)),"Suspense")))</f>
        <v>Subscriptions (Annual)</v>
      </c>
      <c r="I1110" s="17">
        <f t="shared" si="70"/>
        <v>3.38</v>
      </c>
      <c r="J1110" s="12" t="str">
        <f t="shared" si="71"/>
        <v>Subscriptions (Annual)</v>
      </c>
    </row>
    <row r="1111" spans="1:10" ht="16">
      <c r="A1111" s="13" t="s">
        <v>716</v>
      </c>
      <c r="B1111" s="12" t="s">
        <v>78</v>
      </c>
      <c r="C1111" s="12" t="s">
        <v>717</v>
      </c>
      <c r="D1111" s="12" t="s">
        <v>199</v>
      </c>
      <c r="E1111" s="12">
        <v>0</v>
      </c>
      <c r="F1111" s="14" t="str">
        <f t="shared" si="68"/>
        <v>2025-03-01ExpenseFieldWire21020 GST/HST Payable0</v>
      </c>
      <c r="G1111" s="15">
        <f t="shared" si="69"/>
        <v>45717</v>
      </c>
      <c r="H1111" s="16" t="str">
        <f>IF((IFERROR((VLOOKUP(D1111,'Automation (QBO)'!A:B,2,FALSE)),"0"))=0,"Suspense",(IFERROR((VLOOKUP(D1111,'Automation (QBO)'!A:B,2,FALSE)),"Suspense")))</f>
        <v>GST/HST Payable</v>
      </c>
      <c r="I1111" s="17">
        <f t="shared" si="70"/>
        <v>0</v>
      </c>
      <c r="J1111" s="12" t="str">
        <f t="shared" si="71"/>
        <v>GST/HST Payable</v>
      </c>
    </row>
    <row r="1112" spans="1:10" ht="16">
      <c r="A1112" s="13" t="s">
        <v>716</v>
      </c>
      <c r="B1112" s="12" t="s">
        <v>78</v>
      </c>
      <c r="C1112" s="12" t="s">
        <v>91</v>
      </c>
      <c r="D1112" s="12" t="s">
        <v>660</v>
      </c>
      <c r="E1112" s="12">
        <v>37.200000000000003</v>
      </c>
      <c r="F1112" s="14" t="str">
        <f t="shared" si="68"/>
        <v>2025-03-01ExpenseWix52152 Technology &amp; Website37.2</v>
      </c>
      <c r="G1112" s="15">
        <f t="shared" si="69"/>
        <v>45717</v>
      </c>
      <c r="H1112" s="16" t="str">
        <f>IF((IFERROR((VLOOKUP(D1112,'Automation (QBO)'!A:B,2,FALSE)),"0"))=0,"Suspense",(IFERROR((VLOOKUP(D1112,'Automation (QBO)'!A:B,2,FALSE)),"Suspense")))</f>
        <v>Technology &amp; Website</v>
      </c>
      <c r="I1112" s="17">
        <f t="shared" si="70"/>
        <v>37.200000000000003</v>
      </c>
      <c r="J1112" s="12" t="str">
        <f t="shared" si="71"/>
        <v>Technology &amp; Website</v>
      </c>
    </row>
    <row r="1113" spans="1:10" ht="16">
      <c r="A1113" s="13" t="s">
        <v>716</v>
      </c>
      <c r="B1113" s="12" t="s">
        <v>78</v>
      </c>
      <c r="C1113" s="12" t="s">
        <v>100</v>
      </c>
      <c r="D1113" s="12" t="s">
        <v>384</v>
      </c>
      <c r="E1113" s="12">
        <v>36.32</v>
      </c>
      <c r="F1113" s="14" t="str">
        <f t="shared" si="68"/>
        <v>2025-03-01ExpenseMicrosoft Canada Inc52165 Subscriptions (Annual)36.32</v>
      </c>
      <c r="G1113" s="15">
        <f t="shared" si="69"/>
        <v>45717</v>
      </c>
      <c r="H1113" s="16" t="str">
        <f>IF((IFERROR((VLOOKUP(D1113,'Automation (QBO)'!A:B,2,FALSE)),"0"))=0,"Suspense",(IFERROR((VLOOKUP(D1113,'Automation (QBO)'!A:B,2,FALSE)),"Suspense")))</f>
        <v>Subscriptions (Annual)</v>
      </c>
      <c r="I1113" s="17">
        <f t="shared" si="70"/>
        <v>36.32</v>
      </c>
      <c r="J1113" s="12" t="str">
        <f t="shared" si="71"/>
        <v>Subscriptions (Annual)</v>
      </c>
    </row>
    <row r="1114" spans="1:10" ht="16">
      <c r="A1114" s="13" t="s">
        <v>716</v>
      </c>
      <c r="B1114" s="12" t="s">
        <v>78</v>
      </c>
      <c r="C1114" s="12" t="s">
        <v>100</v>
      </c>
      <c r="D1114" s="12" t="s">
        <v>199</v>
      </c>
      <c r="E1114" s="12">
        <v>0</v>
      </c>
      <c r="F1114" s="14" t="str">
        <f t="shared" si="68"/>
        <v>2025-03-01ExpenseMicrosoft Canada Inc21020 GST/HST Payable0</v>
      </c>
      <c r="G1114" s="15">
        <f t="shared" si="69"/>
        <v>45717</v>
      </c>
      <c r="H1114" s="16" t="str">
        <f>IF((IFERROR((VLOOKUP(D1114,'Automation (QBO)'!A:B,2,FALSE)),"0"))=0,"Suspense",(IFERROR((VLOOKUP(D1114,'Automation (QBO)'!A:B,2,FALSE)),"Suspense")))</f>
        <v>GST/HST Payable</v>
      </c>
      <c r="I1114" s="17">
        <f t="shared" si="70"/>
        <v>0</v>
      </c>
      <c r="J1114" s="12" t="str">
        <f t="shared" si="71"/>
        <v>GST/HST Payable</v>
      </c>
    </row>
    <row r="1115" spans="1:10" ht="16">
      <c r="A1115" s="13" t="s">
        <v>716</v>
      </c>
      <c r="B1115" s="12" t="s">
        <v>78</v>
      </c>
      <c r="C1115" s="12" t="s">
        <v>717</v>
      </c>
      <c r="D1115" s="12" t="s">
        <v>506</v>
      </c>
      <c r="E1115" s="12">
        <v>3.38</v>
      </c>
      <c r="F1115" s="14" t="str">
        <f t="shared" si="68"/>
        <v>2025-03-01ExpenseFieldWire21010 Credit Card (CIBC Visa)3.38</v>
      </c>
      <c r="G1115" s="15">
        <f t="shared" si="69"/>
        <v>45717</v>
      </c>
      <c r="H1115" s="16" t="str">
        <f>IF((IFERROR((VLOOKUP(D1115,'Automation (QBO)'!A:B,2,FALSE)),"0"))=0,"Suspense",(IFERROR((VLOOKUP(D1115,'Automation (QBO)'!A:B,2,FALSE)),"Suspense")))</f>
        <v>Credit Card (CIBC Visa)</v>
      </c>
      <c r="I1115" s="17">
        <f t="shared" si="70"/>
        <v>3.38</v>
      </c>
      <c r="J1115" s="12" t="str">
        <f t="shared" si="71"/>
        <v>Credit Card (CIBC Visa)</v>
      </c>
    </row>
    <row r="1116" spans="1:10" ht="16">
      <c r="A1116" s="13" t="s">
        <v>716</v>
      </c>
      <c r="B1116" s="12" t="s">
        <v>78</v>
      </c>
      <c r="C1116" s="12" t="s">
        <v>103</v>
      </c>
      <c r="D1116" s="12" t="s">
        <v>506</v>
      </c>
      <c r="E1116" s="12">
        <v>37.270000000000003</v>
      </c>
      <c r="F1116" s="14" t="str">
        <f t="shared" si="68"/>
        <v>2025-03-01ExpenseRona21010 Credit Card (CIBC Visa)37.27</v>
      </c>
      <c r="G1116" s="15">
        <f t="shared" si="69"/>
        <v>45717</v>
      </c>
      <c r="H1116" s="16" t="str">
        <f>IF((IFERROR((VLOOKUP(D1116,'Automation (QBO)'!A:B,2,FALSE)),"0"))=0,"Suspense",(IFERROR((VLOOKUP(D1116,'Automation (QBO)'!A:B,2,FALSE)),"Suspense")))</f>
        <v>Credit Card (CIBC Visa)</v>
      </c>
      <c r="I1116" s="17">
        <f t="shared" si="70"/>
        <v>37.270000000000003</v>
      </c>
      <c r="J1116" s="12" t="str">
        <f t="shared" si="71"/>
        <v>Credit Card (CIBC Visa)</v>
      </c>
    </row>
    <row r="1117" spans="1:10" ht="16">
      <c r="A1117" s="13" t="s">
        <v>716</v>
      </c>
      <c r="B1117" s="12" t="s">
        <v>78</v>
      </c>
      <c r="C1117" s="12" t="s">
        <v>91</v>
      </c>
      <c r="D1117" s="12" t="s">
        <v>506</v>
      </c>
      <c r="E1117" s="12">
        <v>37.200000000000003</v>
      </c>
      <c r="F1117" s="14" t="str">
        <f t="shared" si="68"/>
        <v>2025-03-01ExpenseWix21010 Credit Card (CIBC Visa)37.2</v>
      </c>
      <c r="G1117" s="15">
        <f t="shared" si="69"/>
        <v>45717</v>
      </c>
      <c r="H1117" s="16" t="str">
        <f>IF((IFERROR((VLOOKUP(D1117,'Automation (QBO)'!A:B,2,FALSE)),"0"))=0,"Suspense",(IFERROR((VLOOKUP(D1117,'Automation (QBO)'!A:B,2,FALSE)),"Suspense")))</f>
        <v>Credit Card (CIBC Visa)</v>
      </c>
      <c r="I1117" s="17">
        <f t="shared" si="70"/>
        <v>37.200000000000003</v>
      </c>
      <c r="J1117" s="12" t="str">
        <f t="shared" si="71"/>
        <v>Credit Card (CIBC Visa)</v>
      </c>
    </row>
    <row r="1118" spans="1:10" ht="16">
      <c r="A1118" s="13" t="s">
        <v>716</v>
      </c>
      <c r="B1118" s="12" t="s">
        <v>78</v>
      </c>
      <c r="C1118" s="12" t="s">
        <v>100</v>
      </c>
      <c r="D1118" s="12" t="s">
        <v>506</v>
      </c>
      <c r="E1118" s="12">
        <v>36.32</v>
      </c>
      <c r="F1118" s="14" t="str">
        <f t="shared" si="68"/>
        <v>2025-03-01ExpenseMicrosoft Canada Inc21010 Credit Card (CIBC Visa)36.32</v>
      </c>
      <c r="G1118" s="15">
        <f t="shared" si="69"/>
        <v>45717</v>
      </c>
      <c r="H1118" s="16" t="str">
        <f>IF((IFERROR((VLOOKUP(D1118,'Automation (QBO)'!A:B,2,FALSE)),"0"))=0,"Suspense",(IFERROR((VLOOKUP(D1118,'Automation (QBO)'!A:B,2,FALSE)),"Suspense")))</f>
        <v>Credit Card (CIBC Visa)</v>
      </c>
      <c r="I1118" s="17">
        <f t="shared" si="70"/>
        <v>36.32</v>
      </c>
      <c r="J1118" s="12" t="str">
        <f t="shared" si="71"/>
        <v>Credit Card (CIBC Visa)</v>
      </c>
    </row>
    <row r="1119" spans="1:10" ht="16">
      <c r="A1119" s="13" t="s">
        <v>608</v>
      </c>
      <c r="B1119" s="12" t="s">
        <v>84</v>
      </c>
      <c r="C1119" s="12" t="s">
        <v>164</v>
      </c>
      <c r="D1119" s="12" t="s">
        <v>218</v>
      </c>
      <c r="E1119" s="12">
        <v>-12167.06</v>
      </c>
      <c r="F1119" s="14" t="str">
        <f t="shared" si="68"/>
        <v>2025-03-03InvoiceBrowns Newport Village21045 Deposit Received-12167.06</v>
      </c>
      <c r="G1119" s="15">
        <f t="shared" si="69"/>
        <v>45719</v>
      </c>
      <c r="H1119" s="16" t="str">
        <f>IF((IFERROR((VLOOKUP(D1119,'Automation (QBO)'!A:B,2,FALSE)),"0"))=0,"Suspense",(IFERROR((VLOOKUP(D1119,'Automation (QBO)'!A:B,2,FALSE)),"Suspense")))</f>
        <v>Liability - Depostis Received</v>
      </c>
      <c r="I1119" s="17">
        <f t="shared" si="70"/>
        <v>-12167.06</v>
      </c>
      <c r="J1119" s="12" t="str">
        <f t="shared" si="71"/>
        <v>Liability - Depostis Received</v>
      </c>
    </row>
    <row r="1120" spans="1:10" ht="16">
      <c r="A1120" s="13" t="s">
        <v>608</v>
      </c>
      <c r="B1120" s="12" t="s">
        <v>84</v>
      </c>
      <c r="C1120" s="12" t="s">
        <v>164</v>
      </c>
      <c r="D1120" s="12" t="s">
        <v>199</v>
      </c>
      <c r="E1120" s="12">
        <v>0</v>
      </c>
      <c r="F1120" s="14" t="str">
        <f t="shared" si="68"/>
        <v>2025-03-03InvoiceBrowns Newport Village21020 GST/HST Payable0</v>
      </c>
      <c r="G1120" s="15">
        <f t="shared" si="69"/>
        <v>45719</v>
      </c>
      <c r="H1120" s="16" t="str">
        <f>IF((IFERROR((VLOOKUP(D1120,'Automation (QBO)'!A:B,2,FALSE)),"0"))=0,"Suspense",(IFERROR((VLOOKUP(D1120,'Automation (QBO)'!A:B,2,FALSE)),"Suspense")))</f>
        <v>GST/HST Payable</v>
      </c>
      <c r="I1120" s="17">
        <f t="shared" si="70"/>
        <v>0</v>
      </c>
      <c r="J1120" s="12" t="str">
        <f t="shared" si="71"/>
        <v>GST/HST Payable</v>
      </c>
    </row>
    <row r="1121" spans="1:10" ht="16">
      <c r="A1121" s="13" t="s">
        <v>608</v>
      </c>
      <c r="B1121" s="12" t="s">
        <v>84</v>
      </c>
      <c r="C1121" s="12" t="s">
        <v>164</v>
      </c>
      <c r="D1121" s="12" t="s">
        <v>666</v>
      </c>
      <c r="E1121" s="12">
        <v>0</v>
      </c>
      <c r="F1121" s="14" t="str">
        <f t="shared" si="68"/>
        <v>2025-03-03InvoiceBrowns Newport Village12000 [Accounts Receivable]0</v>
      </c>
      <c r="G1121" s="15">
        <f t="shared" si="69"/>
        <v>45719</v>
      </c>
      <c r="H1121" s="16" t="str">
        <f>IF((IFERROR((VLOOKUP(D1121,'Automation (QBO)'!A:B,2,FALSE)),"0"))=0,"Suspense",(IFERROR((VLOOKUP(D1121,'Automation (QBO)'!A:B,2,FALSE)),"Suspense")))</f>
        <v>Accounts Recievable - Suspense</v>
      </c>
      <c r="I1121" s="17">
        <f t="shared" si="70"/>
        <v>0</v>
      </c>
      <c r="J1121" s="12" t="str">
        <f t="shared" si="71"/>
        <v>Accounts Recievable - Suspense</v>
      </c>
    </row>
    <row r="1122" spans="1:10" ht="16">
      <c r="A1122" s="13" t="s">
        <v>608</v>
      </c>
      <c r="B1122" s="12" t="s">
        <v>84</v>
      </c>
      <c r="C1122" s="12" t="s">
        <v>164</v>
      </c>
      <c r="D1122" s="12" t="s">
        <v>667</v>
      </c>
      <c r="E1122" s="12">
        <v>6923.4</v>
      </c>
      <c r="F1122" s="14" t="str">
        <f t="shared" si="68"/>
        <v>2025-03-03InvoiceBrowns Newport Village41005 Labour - Project Managment6923.4</v>
      </c>
      <c r="G1122" s="15">
        <f t="shared" si="69"/>
        <v>45719</v>
      </c>
      <c r="H1122" s="16" t="str">
        <f>IF((IFERROR((VLOOKUP(D1122,'Automation (QBO)'!A:B,2,FALSE)),"0"))=0,"Suspense",(IFERROR((VLOOKUP(D1122,'Automation (QBO)'!A:B,2,FALSE)),"Suspense")))</f>
        <v>Labour - Project Managment</v>
      </c>
      <c r="I1122" s="17">
        <f t="shared" si="70"/>
        <v>6923.4</v>
      </c>
      <c r="J1122" s="12" t="str">
        <f t="shared" si="71"/>
        <v>Labour - Project Managment</v>
      </c>
    </row>
    <row r="1123" spans="1:10" ht="16">
      <c r="A1123" s="13" t="s">
        <v>608</v>
      </c>
      <c r="B1123" s="12" t="s">
        <v>84</v>
      </c>
      <c r="C1123" s="12" t="s">
        <v>164</v>
      </c>
      <c r="D1123" s="12" t="s">
        <v>667</v>
      </c>
      <c r="E1123" s="12">
        <v>708</v>
      </c>
      <c r="F1123" s="14" t="str">
        <f t="shared" si="68"/>
        <v>2025-03-03InvoiceBrowns Newport Village41005 Labour - Project Managment708</v>
      </c>
      <c r="G1123" s="15">
        <f t="shared" si="69"/>
        <v>45719</v>
      </c>
      <c r="H1123" s="16" t="str">
        <f>IF((IFERROR((VLOOKUP(D1123,'Automation (QBO)'!A:B,2,FALSE)),"0"))=0,"Suspense",(IFERROR((VLOOKUP(D1123,'Automation (QBO)'!A:B,2,FALSE)),"Suspense")))</f>
        <v>Labour - Project Managment</v>
      </c>
      <c r="I1123" s="17">
        <f t="shared" si="70"/>
        <v>708</v>
      </c>
      <c r="J1123" s="12" t="str">
        <f t="shared" si="71"/>
        <v>Labour - Project Managment</v>
      </c>
    </row>
    <row r="1124" spans="1:10" ht="16">
      <c r="A1124" s="13" t="s">
        <v>608</v>
      </c>
      <c r="B1124" s="12" t="s">
        <v>84</v>
      </c>
      <c r="C1124" s="12" t="s">
        <v>164</v>
      </c>
      <c r="D1124" s="12" t="s">
        <v>667</v>
      </c>
      <c r="E1124" s="12">
        <v>2025</v>
      </c>
      <c r="F1124" s="14" t="str">
        <f t="shared" si="68"/>
        <v>2025-03-03InvoiceBrowns Newport Village41005 Labour - Project Managment2025</v>
      </c>
      <c r="G1124" s="15">
        <f t="shared" si="69"/>
        <v>45719</v>
      </c>
      <c r="H1124" s="16" t="str">
        <f>IF((IFERROR((VLOOKUP(D1124,'Automation (QBO)'!A:B,2,FALSE)),"0"))=0,"Suspense",(IFERROR((VLOOKUP(D1124,'Automation (QBO)'!A:B,2,FALSE)),"Suspense")))</f>
        <v>Labour - Project Managment</v>
      </c>
      <c r="I1124" s="17">
        <f t="shared" si="70"/>
        <v>2025</v>
      </c>
      <c r="J1124" s="12" t="str">
        <f t="shared" si="71"/>
        <v>Labour - Project Managment</v>
      </c>
    </row>
    <row r="1125" spans="1:10" ht="16">
      <c r="A1125" s="13" t="s">
        <v>608</v>
      </c>
      <c r="B1125" s="12" t="s">
        <v>84</v>
      </c>
      <c r="C1125" s="12" t="s">
        <v>164</v>
      </c>
      <c r="D1125" s="12" t="s">
        <v>667</v>
      </c>
      <c r="E1125" s="12">
        <v>1931.28</v>
      </c>
      <c r="F1125" s="14" t="str">
        <f t="shared" si="68"/>
        <v>2025-03-03InvoiceBrowns Newport Village41005 Labour - Project Managment1931.28</v>
      </c>
      <c r="G1125" s="15">
        <f t="shared" si="69"/>
        <v>45719</v>
      </c>
      <c r="H1125" s="16" t="str">
        <f>IF((IFERROR((VLOOKUP(D1125,'Automation (QBO)'!A:B,2,FALSE)),"0"))=0,"Suspense",(IFERROR((VLOOKUP(D1125,'Automation (QBO)'!A:B,2,FALSE)),"Suspense")))</f>
        <v>Labour - Project Managment</v>
      </c>
      <c r="I1125" s="17">
        <f t="shared" si="70"/>
        <v>1931.28</v>
      </c>
      <c r="J1125" s="12" t="str">
        <f t="shared" si="71"/>
        <v>Labour - Project Managment</v>
      </c>
    </row>
    <row r="1126" spans="1:10" ht="16">
      <c r="A1126" s="13" t="s">
        <v>608</v>
      </c>
      <c r="B1126" s="12" t="s">
        <v>84</v>
      </c>
      <c r="C1126" s="12" t="s">
        <v>164</v>
      </c>
      <c r="D1126" s="12" t="s">
        <v>199</v>
      </c>
      <c r="E1126" s="12">
        <v>579.38</v>
      </c>
      <c r="F1126" s="14" t="str">
        <f t="shared" si="68"/>
        <v>2025-03-03InvoiceBrowns Newport Village21020 GST/HST Payable579.38</v>
      </c>
      <c r="G1126" s="15">
        <f t="shared" si="69"/>
        <v>45719</v>
      </c>
      <c r="H1126" s="16" t="str">
        <f>IF((IFERROR((VLOOKUP(D1126,'Automation (QBO)'!A:B,2,FALSE)),"0"))=0,"Suspense",(IFERROR((VLOOKUP(D1126,'Automation (QBO)'!A:B,2,FALSE)),"Suspense")))</f>
        <v>GST/HST Payable</v>
      </c>
      <c r="I1126" s="17">
        <f t="shared" si="70"/>
        <v>579.38</v>
      </c>
      <c r="J1126" s="12" t="str">
        <f t="shared" si="71"/>
        <v>GST/HST Payable</v>
      </c>
    </row>
    <row r="1127" spans="1:10" ht="16">
      <c r="A1127" s="13" t="s">
        <v>608</v>
      </c>
      <c r="B1127" s="12" t="s">
        <v>78</v>
      </c>
      <c r="C1127" s="12" t="s">
        <v>142</v>
      </c>
      <c r="D1127" s="12" t="s">
        <v>201</v>
      </c>
      <c r="E1127" s="12">
        <v>-1252.44</v>
      </c>
      <c r="F1127" s="14" t="str">
        <f t="shared" si="68"/>
        <v>2025-03-03ExpenseInsurance WayPoint Portfolio Inc.11005 Chequing (CIBC)-1252.44</v>
      </c>
      <c r="G1127" s="15">
        <f t="shared" si="69"/>
        <v>45719</v>
      </c>
      <c r="H1127" s="16" t="str">
        <f>IF((IFERROR((VLOOKUP(D1127,'Automation (QBO)'!A:B,2,FALSE)),"0"))=0,"Suspense",(IFERROR((VLOOKUP(D1127,'Automation (QBO)'!A:B,2,FALSE)),"Suspense")))</f>
        <v>Chequing (CIBC)</v>
      </c>
      <c r="I1127" s="17">
        <f t="shared" si="70"/>
        <v>-1252.44</v>
      </c>
      <c r="J1127" s="12" t="str">
        <f t="shared" si="71"/>
        <v>Chequing (CIBC)</v>
      </c>
    </row>
    <row r="1128" spans="1:10" ht="16">
      <c r="A1128" s="13" t="s">
        <v>608</v>
      </c>
      <c r="B1128" s="12" t="s">
        <v>78</v>
      </c>
      <c r="C1128" s="12" t="s">
        <v>142</v>
      </c>
      <c r="D1128" s="12" t="s">
        <v>404</v>
      </c>
      <c r="E1128" s="12">
        <v>1252.44</v>
      </c>
      <c r="F1128" s="14" t="str">
        <f t="shared" si="68"/>
        <v>2025-03-03ExpenseInsurance WayPoint Portfolio Inc.52175 Insurance1252.44</v>
      </c>
      <c r="G1128" s="15">
        <f t="shared" si="69"/>
        <v>45719</v>
      </c>
      <c r="H1128" s="16" t="str">
        <f>IF((IFERROR((VLOOKUP(D1128,'Automation (QBO)'!A:B,2,FALSE)),"0"))=0,"Suspense",(IFERROR((VLOOKUP(D1128,'Automation (QBO)'!A:B,2,FALSE)),"Suspense")))</f>
        <v>Insurance</v>
      </c>
      <c r="I1128" s="17">
        <f t="shared" si="70"/>
        <v>1252.44</v>
      </c>
      <c r="J1128" s="12" t="str">
        <f t="shared" si="71"/>
        <v>Insurance</v>
      </c>
    </row>
    <row r="1129" spans="1:10" ht="16">
      <c r="A1129" s="13" t="s">
        <v>608</v>
      </c>
      <c r="B1129" s="12" t="s">
        <v>78</v>
      </c>
      <c r="C1129" s="12" t="s">
        <v>142</v>
      </c>
      <c r="D1129" s="12" t="s">
        <v>199</v>
      </c>
      <c r="E1129" s="12">
        <v>0</v>
      </c>
      <c r="F1129" s="14" t="str">
        <f t="shared" si="68"/>
        <v>2025-03-03ExpenseInsurance WayPoint Portfolio Inc.21020 GST/HST Payable0</v>
      </c>
      <c r="G1129" s="15">
        <f t="shared" si="69"/>
        <v>45719</v>
      </c>
      <c r="H1129" s="16" t="str">
        <f>IF((IFERROR((VLOOKUP(D1129,'Automation (QBO)'!A:B,2,FALSE)),"0"))=0,"Suspense",(IFERROR((VLOOKUP(D1129,'Automation (QBO)'!A:B,2,FALSE)),"Suspense")))</f>
        <v>GST/HST Payable</v>
      </c>
      <c r="I1129" s="17">
        <f t="shared" si="70"/>
        <v>0</v>
      </c>
      <c r="J1129" s="12" t="str">
        <f t="shared" si="71"/>
        <v>GST/HST Payable</v>
      </c>
    </row>
    <row r="1130" spans="1:10" ht="16">
      <c r="A1130" s="13" t="s">
        <v>608</v>
      </c>
      <c r="B1130" s="12" t="s">
        <v>78</v>
      </c>
      <c r="C1130" s="12" t="s">
        <v>90</v>
      </c>
      <c r="D1130" s="12" t="s">
        <v>670</v>
      </c>
      <c r="E1130" s="12">
        <v>71.45</v>
      </c>
      <c r="F1130" s="14" t="str">
        <f t="shared" si="68"/>
        <v>2025-03-03ExpensePetro Canada51205 COGS - Fuel71.45</v>
      </c>
      <c r="G1130" s="15">
        <f t="shared" si="69"/>
        <v>45719</v>
      </c>
      <c r="H1130" s="16" t="str">
        <f>IF((IFERROR((VLOOKUP(D1130,'Automation (QBO)'!A:B,2,FALSE)),"0"))=0,"Suspense",(IFERROR((VLOOKUP(D1130,'Automation (QBO)'!A:B,2,FALSE)),"Suspense")))</f>
        <v>Fuel</v>
      </c>
      <c r="I1130" s="17">
        <f t="shared" si="70"/>
        <v>71.45</v>
      </c>
      <c r="J1130" s="12" t="str">
        <f t="shared" si="71"/>
        <v>Fuel</v>
      </c>
    </row>
    <row r="1131" spans="1:10" ht="16">
      <c r="A1131" s="13" t="s">
        <v>608</v>
      </c>
      <c r="B1131" s="12" t="s">
        <v>78</v>
      </c>
      <c r="C1131" s="12" t="s">
        <v>90</v>
      </c>
      <c r="D1131" s="12" t="s">
        <v>199</v>
      </c>
      <c r="E1131" s="12">
        <v>-3.57</v>
      </c>
      <c r="F1131" s="14" t="str">
        <f t="shared" si="68"/>
        <v>2025-03-03ExpensePetro Canada21020 GST/HST Payable-3.57</v>
      </c>
      <c r="G1131" s="15">
        <f t="shared" si="69"/>
        <v>45719</v>
      </c>
      <c r="H1131" s="16" t="str">
        <f>IF((IFERROR((VLOOKUP(D1131,'Automation (QBO)'!A:B,2,FALSE)),"0"))=0,"Suspense",(IFERROR((VLOOKUP(D1131,'Automation (QBO)'!A:B,2,FALSE)),"Suspense")))</f>
        <v>GST/HST Payable</v>
      </c>
      <c r="I1131" s="17">
        <f t="shared" si="70"/>
        <v>-3.57</v>
      </c>
      <c r="J1131" s="12" t="str">
        <f t="shared" si="71"/>
        <v>GST/HST Payable</v>
      </c>
    </row>
    <row r="1132" spans="1:10" ht="16">
      <c r="A1132" s="13" t="s">
        <v>608</v>
      </c>
      <c r="B1132" s="12" t="s">
        <v>78</v>
      </c>
      <c r="C1132" s="12" t="s">
        <v>111</v>
      </c>
      <c r="D1132" s="12" t="s">
        <v>655</v>
      </c>
      <c r="E1132" s="12">
        <v>7229.38</v>
      </c>
      <c r="F1132" s="14" t="str">
        <f t="shared" si="68"/>
        <v>2025-03-03ExpenseReload Contracting Ltd.51320 Project Expense - Subcontractors7229.38</v>
      </c>
      <c r="G1132" s="15">
        <f t="shared" si="69"/>
        <v>45719</v>
      </c>
      <c r="H1132" s="16" t="str">
        <f>IF((IFERROR((VLOOKUP(D1132,'Automation (QBO)'!A:B,2,FALSE)),"0"))=0,"Suspense",(IFERROR((VLOOKUP(D1132,'Automation (QBO)'!A:B,2,FALSE)),"Suspense")))</f>
        <v>Project Expense - Subcontractors</v>
      </c>
      <c r="I1132" s="17">
        <f t="shared" si="70"/>
        <v>7229.38</v>
      </c>
      <c r="J1132" s="12" t="str">
        <f t="shared" si="71"/>
        <v>Project Expense - Subcontractors</v>
      </c>
    </row>
    <row r="1133" spans="1:10" ht="16">
      <c r="A1133" s="13" t="s">
        <v>608</v>
      </c>
      <c r="B1133" s="12" t="s">
        <v>78</v>
      </c>
      <c r="C1133" s="12" t="s">
        <v>111</v>
      </c>
      <c r="D1133" s="12" t="s">
        <v>199</v>
      </c>
      <c r="E1133" s="12">
        <v>-361.47</v>
      </c>
      <c r="F1133" s="14" t="str">
        <f t="shared" si="68"/>
        <v>2025-03-03ExpenseReload Contracting Ltd.21020 GST/HST Payable-361.47</v>
      </c>
      <c r="G1133" s="15">
        <f t="shared" si="69"/>
        <v>45719</v>
      </c>
      <c r="H1133" s="16" t="str">
        <f>IF((IFERROR((VLOOKUP(D1133,'Automation (QBO)'!A:B,2,FALSE)),"0"))=0,"Suspense",(IFERROR((VLOOKUP(D1133,'Automation (QBO)'!A:B,2,FALSE)),"Suspense")))</f>
        <v>GST/HST Payable</v>
      </c>
      <c r="I1133" s="17">
        <f t="shared" si="70"/>
        <v>-361.47</v>
      </c>
      <c r="J1133" s="12" t="str">
        <f t="shared" si="71"/>
        <v>GST/HST Payable</v>
      </c>
    </row>
    <row r="1134" spans="1:10" ht="16">
      <c r="A1134" s="13" t="s">
        <v>608</v>
      </c>
      <c r="B1134" s="12" t="s">
        <v>78</v>
      </c>
      <c r="C1134" s="12" t="s">
        <v>718</v>
      </c>
      <c r="D1134" s="12" t="s">
        <v>661</v>
      </c>
      <c r="E1134" s="12">
        <v>4491.8900000000003</v>
      </c>
      <c r="F1134" s="14" t="str">
        <f t="shared" si="68"/>
        <v>2025-03-03ExpenseWest Coast Custom Gates Ltd.51335 Project Expense - Materials4491.89</v>
      </c>
      <c r="G1134" s="15">
        <f t="shared" si="69"/>
        <v>45719</v>
      </c>
      <c r="H1134" s="16" t="str">
        <f>IF((IFERROR((VLOOKUP(D1134,'Automation (QBO)'!A:B,2,FALSE)),"0"))=0,"Suspense",(IFERROR((VLOOKUP(D1134,'Automation (QBO)'!A:B,2,FALSE)),"Suspense")))</f>
        <v>Project Expense - Materials</v>
      </c>
      <c r="I1134" s="17">
        <f t="shared" si="70"/>
        <v>4491.8900000000003</v>
      </c>
      <c r="J1134" s="12" t="str">
        <f t="shared" si="71"/>
        <v>Project Expense - Materials</v>
      </c>
    </row>
    <row r="1135" spans="1:10" ht="16">
      <c r="A1135" s="13" t="s">
        <v>608</v>
      </c>
      <c r="B1135" s="12" t="s">
        <v>78</v>
      </c>
      <c r="C1135" s="12" t="s">
        <v>718</v>
      </c>
      <c r="D1135" s="12" t="s">
        <v>199</v>
      </c>
      <c r="E1135" s="12">
        <v>-207.4</v>
      </c>
      <c r="F1135" s="14" t="str">
        <f t="shared" si="68"/>
        <v>2025-03-03ExpenseWest Coast Custom Gates Ltd.21020 GST/HST Payable-207.4</v>
      </c>
      <c r="G1135" s="15">
        <f t="shared" si="69"/>
        <v>45719</v>
      </c>
      <c r="H1135" s="16" t="str">
        <f>IF((IFERROR((VLOOKUP(D1135,'Automation (QBO)'!A:B,2,FALSE)),"0"))=0,"Suspense",(IFERROR((VLOOKUP(D1135,'Automation (QBO)'!A:B,2,FALSE)),"Suspense")))</f>
        <v>GST/HST Payable</v>
      </c>
      <c r="I1135" s="17">
        <f t="shared" si="70"/>
        <v>-207.4</v>
      </c>
      <c r="J1135" s="12" t="str">
        <f t="shared" si="71"/>
        <v>GST/HST Payable</v>
      </c>
    </row>
    <row r="1136" spans="1:10" ht="16">
      <c r="A1136" s="13" t="s">
        <v>608</v>
      </c>
      <c r="B1136" s="12" t="s">
        <v>78</v>
      </c>
      <c r="C1136" s="12" t="s">
        <v>85</v>
      </c>
      <c r="D1136" s="12" t="s">
        <v>199</v>
      </c>
      <c r="E1136" s="12">
        <v>0</v>
      </c>
      <c r="F1136" s="14" t="str">
        <f t="shared" si="68"/>
        <v>2025-03-03ExpenseChambers of Commerce Group Insurance Plan21020 GST/HST Payable0</v>
      </c>
      <c r="G1136" s="15">
        <f t="shared" si="69"/>
        <v>45719</v>
      </c>
      <c r="H1136" s="16" t="str">
        <f>IF((IFERROR((VLOOKUP(D1136,'Automation (QBO)'!A:B,2,FALSE)),"0"))=0,"Suspense",(IFERROR((VLOOKUP(D1136,'Automation (QBO)'!A:B,2,FALSE)),"Suspense")))</f>
        <v>GST/HST Payable</v>
      </c>
      <c r="I1136" s="17">
        <f t="shared" si="70"/>
        <v>0</v>
      </c>
      <c r="J1136" s="12" t="str">
        <f t="shared" si="71"/>
        <v>GST/HST Payable</v>
      </c>
    </row>
    <row r="1137" spans="1:10" ht="16">
      <c r="A1137" s="13" t="s">
        <v>608</v>
      </c>
      <c r="B1137" s="12" t="s">
        <v>99</v>
      </c>
      <c r="D1137" s="12" t="s">
        <v>201</v>
      </c>
      <c r="E1137" s="12">
        <v>-5000</v>
      </c>
      <c r="F1137" s="14" t="str">
        <f t="shared" si="68"/>
        <v>2025-03-03Credit Card Payment11005 Chequing (CIBC)-5000</v>
      </c>
      <c r="G1137" s="15">
        <f t="shared" si="69"/>
        <v>45719</v>
      </c>
      <c r="H1137" s="16" t="str">
        <f>IF((IFERROR((VLOOKUP(D1137,'Automation (QBO)'!A:B,2,FALSE)),"0"))=0,"Suspense",(IFERROR((VLOOKUP(D1137,'Automation (QBO)'!A:B,2,FALSE)),"Suspense")))</f>
        <v>Chequing (CIBC)</v>
      </c>
      <c r="I1137" s="17">
        <f t="shared" si="70"/>
        <v>-5000</v>
      </c>
      <c r="J1137" s="12" t="str">
        <f t="shared" si="71"/>
        <v>Chequing (CIBC)</v>
      </c>
    </row>
    <row r="1138" spans="1:10" ht="16">
      <c r="A1138" s="13" t="s">
        <v>608</v>
      </c>
      <c r="B1138" s="12" t="s">
        <v>78</v>
      </c>
      <c r="C1138" s="12" t="s">
        <v>79</v>
      </c>
      <c r="D1138" s="12" t="s">
        <v>202</v>
      </c>
      <c r="E1138" s="12">
        <v>213.33</v>
      </c>
      <c r="F1138" s="14" t="str">
        <f t="shared" si="68"/>
        <v>2025-03-03ExpenseBigChip Accounting52110 Accounting213.33</v>
      </c>
      <c r="G1138" s="15">
        <f t="shared" si="69"/>
        <v>45719</v>
      </c>
      <c r="H1138" s="16" t="str">
        <f>IF((IFERROR((VLOOKUP(D1138,'Automation (QBO)'!A:B,2,FALSE)),"0"))=0,"Suspense",(IFERROR((VLOOKUP(D1138,'Automation (QBO)'!A:B,2,FALSE)),"Suspense")))</f>
        <v>Accounting</v>
      </c>
      <c r="I1138" s="17">
        <f t="shared" si="70"/>
        <v>213.33</v>
      </c>
      <c r="J1138" s="12" t="str">
        <f t="shared" si="71"/>
        <v>Accounting</v>
      </c>
    </row>
    <row r="1139" spans="1:10" ht="16">
      <c r="A1139" s="13" t="s">
        <v>608</v>
      </c>
      <c r="B1139" s="12" t="s">
        <v>78</v>
      </c>
      <c r="C1139" s="12" t="s">
        <v>79</v>
      </c>
      <c r="D1139" s="12" t="s">
        <v>199</v>
      </c>
      <c r="E1139" s="12">
        <v>-10.67</v>
      </c>
      <c r="F1139" s="14" t="str">
        <f t="shared" si="68"/>
        <v>2025-03-03ExpenseBigChip Accounting21020 GST/HST Payable-10.67</v>
      </c>
      <c r="G1139" s="15">
        <f t="shared" si="69"/>
        <v>45719</v>
      </c>
      <c r="H1139" s="16" t="str">
        <f>IF((IFERROR((VLOOKUP(D1139,'Automation (QBO)'!A:B,2,FALSE)),"0"))=0,"Suspense",(IFERROR((VLOOKUP(D1139,'Automation (QBO)'!A:B,2,FALSE)),"Suspense")))</f>
        <v>GST/HST Payable</v>
      </c>
      <c r="I1139" s="17">
        <f t="shared" si="70"/>
        <v>-10.67</v>
      </c>
      <c r="J1139" s="12" t="str">
        <f t="shared" si="71"/>
        <v>GST/HST Payable</v>
      </c>
    </row>
    <row r="1140" spans="1:10" ht="16">
      <c r="A1140" s="13" t="s">
        <v>608</v>
      </c>
      <c r="B1140" s="12" t="s">
        <v>78</v>
      </c>
      <c r="C1140" s="12" t="s">
        <v>719</v>
      </c>
      <c r="D1140" s="12" t="s">
        <v>661</v>
      </c>
      <c r="E1140" s="12">
        <v>2161.9</v>
      </c>
      <c r="F1140" s="14" t="str">
        <f t="shared" si="68"/>
        <v>2025-03-03ExpenseM Power Home Improvement LTD.51335 Project Expense - Materials2161.9</v>
      </c>
      <c r="G1140" s="15">
        <f t="shared" si="69"/>
        <v>45719</v>
      </c>
      <c r="H1140" s="16" t="str">
        <f>IF((IFERROR((VLOOKUP(D1140,'Automation (QBO)'!A:B,2,FALSE)),"0"))=0,"Suspense",(IFERROR((VLOOKUP(D1140,'Automation (QBO)'!A:B,2,FALSE)),"Suspense")))</f>
        <v>Project Expense - Materials</v>
      </c>
      <c r="I1140" s="17">
        <f t="shared" si="70"/>
        <v>2161.9</v>
      </c>
      <c r="J1140" s="12" t="str">
        <f t="shared" si="71"/>
        <v>Project Expense - Materials</v>
      </c>
    </row>
    <row r="1141" spans="1:10" ht="16">
      <c r="A1141" s="13" t="s">
        <v>608</v>
      </c>
      <c r="B1141" s="12" t="s">
        <v>78</v>
      </c>
      <c r="C1141" s="12" t="s">
        <v>719</v>
      </c>
      <c r="D1141" s="12" t="s">
        <v>199</v>
      </c>
      <c r="E1141" s="12">
        <v>-108.1</v>
      </c>
      <c r="F1141" s="14" t="str">
        <f t="shared" si="68"/>
        <v>2025-03-03ExpenseM Power Home Improvement LTD.21020 GST/HST Payable-108.1</v>
      </c>
      <c r="G1141" s="15">
        <f t="shared" si="69"/>
        <v>45719</v>
      </c>
      <c r="H1141" s="16" t="str">
        <f>IF((IFERROR((VLOOKUP(D1141,'Automation (QBO)'!A:B,2,FALSE)),"0"))=0,"Suspense",(IFERROR((VLOOKUP(D1141,'Automation (QBO)'!A:B,2,FALSE)),"Suspense")))</f>
        <v>GST/HST Payable</v>
      </c>
      <c r="I1141" s="17">
        <f t="shared" si="70"/>
        <v>-108.1</v>
      </c>
      <c r="J1141" s="12" t="str">
        <f t="shared" si="71"/>
        <v>GST/HST Payable</v>
      </c>
    </row>
    <row r="1142" spans="1:10" ht="16">
      <c r="A1142" s="13" t="s">
        <v>608</v>
      </c>
      <c r="B1142" s="12" t="s">
        <v>78</v>
      </c>
      <c r="C1142" s="12" t="s">
        <v>111</v>
      </c>
      <c r="D1142" s="12" t="s">
        <v>201</v>
      </c>
      <c r="E1142" s="12">
        <v>-7590.85</v>
      </c>
      <c r="F1142" s="14" t="str">
        <f t="shared" si="68"/>
        <v>2025-03-03ExpenseReload Contracting Ltd.11005 Chequing (CIBC)-7590.85</v>
      </c>
      <c r="G1142" s="15">
        <f t="shared" si="69"/>
        <v>45719</v>
      </c>
      <c r="H1142" s="16" t="str">
        <f>IF((IFERROR((VLOOKUP(D1142,'Automation (QBO)'!A:B,2,FALSE)),"0"))=0,"Suspense",(IFERROR((VLOOKUP(D1142,'Automation (QBO)'!A:B,2,FALSE)),"Suspense")))</f>
        <v>Chequing (CIBC)</v>
      </c>
      <c r="I1142" s="17">
        <f t="shared" si="70"/>
        <v>-7590.85</v>
      </c>
      <c r="J1142" s="12" t="str">
        <f t="shared" si="71"/>
        <v>Chequing (CIBC)</v>
      </c>
    </row>
    <row r="1143" spans="1:10" ht="16">
      <c r="A1143" s="13" t="s">
        <v>608</v>
      </c>
      <c r="B1143" s="12" t="s">
        <v>78</v>
      </c>
      <c r="C1143" s="12" t="s">
        <v>719</v>
      </c>
      <c r="D1143" s="12" t="s">
        <v>201</v>
      </c>
      <c r="E1143" s="12">
        <v>-2270</v>
      </c>
      <c r="F1143" s="14" t="str">
        <f t="shared" si="68"/>
        <v>2025-03-03ExpenseM Power Home Improvement LTD.11005 Chequing (CIBC)-2270</v>
      </c>
      <c r="G1143" s="15">
        <f t="shared" si="69"/>
        <v>45719</v>
      </c>
      <c r="H1143" s="16" t="str">
        <f>IF((IFERROR((VLOOKUP(D1143,'Automation (QBO)'!A:B,2,FALSE)),"0"))=0,"Suspense",(IFERROR((VLOOKUP(D1143,'Automation (QBO)'!A:B,2,FALSE)),"Suspense")))</f>
        <v>Chequing (CIBC)</v>
      </c>
      <c r="I1143" s="17">
        <f t="shared" si="70"/>
        <v>-2270</v>
      </c>
      <c r="J1143" s="12" t="str">
        <f t="shared" si="71"/>
        <v>Chequing (CIBC)</v>
      </c>
    </row>
    <row r="1144" spans="1:10" ht="16">
      <c r="A1144" s="13" t="s">
        <v>608</v>
      </c>
      <c r="B1144" s="12" t="s">
        <v>78</v>
      </c>
      <c r="C1144" s="12" t="s">
        <v>85</v>
      </c>
      <c r="D1144" s="12" t="s">
        <v>201</v>
      </c>
      <c r="E1144" s="12">
        <v>-1392.02</v>
      </c>
      <c r="F1144" s="14" t="str">
        <f t="shared" si="68"/>
        <v>2025-03-03ExpenseChambers of Commerce Group Insurance Plan11005 Chequing (CIBC)-1392.02</v>
      </c>
      <c r="G1144" s="15">
        <f t="shared" si="69"/>
        <v>45719</v>
      </c>
      <c r="H1144" s="16" t="str">
        <f>IF((IFERROR((VLOOKUP(D1144,'Automation (QBO)'!A:B,2,FALSE)),"0"))=0,"Suspense",(IFERROR((VLOOKUP(D1144,'Automation (QBO)'!A:B,2,FALSE)),"Suspense")))</f>
        <v>Chequing (CIBC)</v>
      </c>
      <c r="I1144" s="17">
        <f t="shared" si="70"/>
        <v>-1392.02</v>
      </c>
      <c r="J1144" s="12" t="str">
        <f t="shared" si="71"/>
        <v>Chequing (CIBC)</v>
      </c>
    </row>
    <row r="1145" spans="1:10" ht="16">
      <c r="A1145" s="13" t="s">
        <v>608</v>
      </c>
      <c r="B1145" s="12" t="s">
        <v>78</v>
      </c>
      <c r="C1145" s="12" t="s">
        <v>85</v>
      </c>
      <c r="D1145" s="12" t="s">
        <v>349</v>
      </c>
      <c r="E1145" s="12">
        <v>1392.02</v>
      </c>
      <c r="F1145" s="14" t="str">
        <f t="shared" si="68"/>
        <v>2025-03-03ExpenseChambers of Commerce Group Insurance Plan52545 Payroll - Employee Benefits (Paid)1392.02</v>
      </c>
      <c r="G1145" s="15">
        <f t="shared" si="69"/>
        <v>45719</v>
      </c>
      <c r="H1145" s="16" t="str">
        <f>IF((IFERROR((VLOOKUP(D1145,'Automation (QBO)'!A:B,2,FALSE)),"0"))=0,"Suspense",(IFERROR((VLOOKUP(D1145,'Automation (QBO)'!A:B,2,FALSE)),"Suspense")))</f>
        <v>Payroll - Employee Benefits (Paid)</v>
      </c>
      <c r="I1145" s="17">
        <f t="shared" si="70"/>
        <v>1392.02</v>
      </c>
      <c r="J1145" s="12" t="str">
        <f t="shared" si="71"/>
        <v>Payroll - Employee Benefits (Paid)</v>
      </c>
    </row>
    <row r="1146" spans="1:10" ht="16">
      <c r="A1146" s="13" t="s">
        <v>608</v>
      </c>
      <c r="B1146" s="12" t="s">
        <v>78</v>
      </c>
      <c r="C1146" s="12" t="s">
        <v>79</v>
      </c>
      <c r="D1146" s="12" t="s">
        <v>506</v>
      </c>
      <c r="E1146" s="12">
        <v>224</v>
      </c>
      <c r="F1146" s="14" t="str">
        <f t="shared" si="68"/>
        <v>2025-03-03ExpenseBigChip Accounting21010 Credit Card (CIBC Visa)224</v>
      </c>
      <c r="G1146" s="15">
        <f t="shared" si="69"/>
        <v>45719</v>
      </c>
      <c r="H1146" s="16" t="str">
        <f>IF((IFERROR((VLOOKUP(D1146,'Automation (QBO)'!A:B,2,FALSE)),"0"))=0,"Suspense",(IFERROR((VLOOKUP(D1146,'Automation (QBO)'!A:B,2,FALSE)),"Suspense")))</f>
        <v>Credit Card (CIBC Visa)</v>
      </c>
      <c r="I1146" s="17">
        <f t="shared" si="70"/>
        <v>224</v>
      </c>
      <c r="J1146" s="12" t="str">
        <f t="shared" si="71"/>
        <v>Credit Card (CIBC Visa)</v>
      </c>
    </row>
    <row r="1147" spans="1:10" ht="16">
      <c r="A1147" s="13" t="s">
        <v>608</v>
      </c>
      <c r="B1147" s="12" t="s">
        <v>99</v>
      </c>
      <c r="D1147" s="12" t="s">
        <v>506</v>
      </c>
      <c r="E1147" s="12">
        <v>-5000</v>
      </c>
      <c r="F1147" s="14" t="str">
        <f t="shared" si="68"/>
        <v>2025-03-03Credit Card Payment21010 Credit Card (CIBC Visa)-5000</v>
      </c>
      <c r="G1147" s="15">
        <f t="shared" si="69"/>
        <v>45719</v>
      </c>
      <c r="H1147" s="16" t="str">
        <f>IF((IFERROR((VLOOKUP(D1147,'Automation (QBO)'!A:B,2,FALSE)),"0"))=0,"Suspense",(IFERROR((VLOOKUP(D1147,'Automation (QBO)'!A:B,2,FALSE)),"Suspense")))</f>
        <v>Credit Card (CIBC Visa)</v>
      </c>
      <c r="I1147" s="17">
        <f t="shared" si="70"/>
        <v>-5000</v>
      </c>
      <c r="J1147" s="12" t="str">
        <f t="shared" si="71"/>
        <v>Credit Card (CIBC Visa)</v>
      </c>
    </row>
    <row r="1148" spans="1:10" ht="16">
      <c r="A1148" s="13" t="s">
        <v>608</v>
      </c>
      <c r="B1148" s="12" t="s">
        <v>78</v>
      </c>
      <c r="C1148" s="12" t="s">
        <v>718</v>
      </c>
      <c r="D1148" s="12" t="s">
        <v>506</v>
      </c>
      <c r="E1148" s="12">
        <v>4699.29</v>
      </c>
      <c r="F1148" s="14" t="str">
        <f t="shared" si="68"/>
        <v>2025-03-03ExpenseWest Coast Custom Gates Ltd.21010 Credit Card (CIBC Visa)4699.29</v>
      </c>
      <c r="G1148" s="15">
        <f t="shared" si="69"/>
        <v>45719</v>
      </c>
      <c r="H1148" s="16" t="str">
        <f>IF((IFERROR((VLOOKUP(D1148,'Automation (QBO)'!A:B,2,FALSE)),"0"))=0,"Suspense",(IFERROR((VLOOKUP(D1148,'Automation (QBO)'!A:B,2,FALSE)),"Suspense")))</f>
        <v>Credit Card (CIBC Visa)</v>
      </c>
      <c r="I1148" s="17">
        <f t="shared" si="70"/>
        <v>4699.29</v>
      </c>
      <c r="J1148" s="12" t="str">
        <f t="shared" si="71"/>
        <v>Credit Card (CIBC Visa)</v>
      </c>
    </row>
    <row r="1149" spans="1:10" ht="16">
      <c r="A1149" s="13" t="s">
        <v>608</v>
      </c>
      <c r="B1149" s="12" t="s">
        <v>78</v>
      </c>
      <c r="C1149" s="12" t="s">
        <v>90</v>
      </c>
      <c r="D1149" s="12" t="s">
        <v>506</v>
      </c>
      <c r="E1149" s="12">
        <v>75.02</v>
      </c>
      <c r="F1149" s="14" t="str">
        <f t="shared" si="68"/>
        <v>2025-03-03ExpensePetro Canada21010 Credit Card (CIBC Visa)75.02</v>
      </c>
      <c r="G1149" s="15">
        <f t="shared" si="69"/>
        <v>45719</v>
      </c>
      <c r="H1149" s="16" t="str">
        <f>IF((IFERROR((VLOOKUP(D1149,'Automation (QBO)'!A:B,2,FALSE)),"0"))=0,"Suspense",(IFERROR((VLOOKUP(D1149,'Automation (QBO)'!A:B,2,FALSE)),"Suspense")))</f>
        <v>Credit Card (CIBC Visa)</v>
      </c>
      <c r="I1149" s="17">
        <f t="shared" si="70"/>
        <v>75.02</v>
      </c>
      <c r="J1149" s="12" t="str">
        <f t="shared" si="71"/>
        <v>Credit Card (CIBC Visa)</v>
      </c>
    </row>
    <row r="1150" spans="1:10" ht="16">
      <c r="A1150" s="13" t="s">
        <v>720</v>
      </c>
      <c r="B1150" s="12" t="s">
        <v>78</v>
      </c>
      <c r="C1150" s="12" t="s">
        <v>95</v>
      </c>
      <c r="D1150" s="12" t="s">
        <v>210</v>
      </c>
      <c r="E1150" s="12">
        <v>4</v>
      </c>
      <c r="F1150" s="14" t="str">
        <f t="shared" si="68"/>
        <v>2025-03-04ExpenseImpark52205 Travel &amp; Parking4</v>
      </c>
      <c r="G1150" s="15">
        <f t="shared" si="69"/>
        <v>45720</v>
      </c>
      <c r="H1150" s="16" t="str">
        <f>IF((IFERROR((VLOOKUP(D1150,'Automation (QBO)'!A:B,2,FALSE)),"0"))=0,"Suspense",(IFERROR((VLOOKUP(D1150,'Automation (QBO)'!A:B,2,FALSE)),"Suspense")))</f>
        <v>Travel &amp; Parking</v>
      </c>
      <c r="I1150" s="17">
        <f t="shared" si="70"/>
        <v>4</v>
      </c>
      <c r="J1150" s="12" t="str">
        <f t="shared" si="71"/>
        <v>Travel &amp; Parking</v>
      </c>
    </row>
    <row r="1151" spans="1:10" ht="16">
      <c r="A1151" s="13" t="s">
        <v>720</v>
      </c>
      <c r="B1151" s="12" t="s">
        <v>78</v>
      </c>
      <c r="C1151" s="12" t="s">
        <v>95</v>
      </c>
      <c r="D1151" s="12" t="s">
        <v>199</v>
      </c>
      <c r="E1151" s="12">
        <v>0</v>
      </c>
      <c r="F1151" s="14" t="str">
        <f t="shared" si="68"/>
        <v>2025-03-04ExpenseImpark21020 GST/HST Payable0</v>
      </c>
      <c r="G1151" s="15">
        <f t="shared" si="69"/>
        <v>45720</v>
      </c>
      <c r="H1151" s="16" t="str">
        <f>IF((IFERROR((VLOOKUP(D1151,'Automation (QBO)'!A:B,2,FALSE)),"0"))=0,"Suspense",(IFERROR((VLOOKUP(D1151,'Automation (QBO)'!A:B,2,FALSE)),"Suspense")))</f>
        <v>GST/HST Payable</v>
      </c>
      <c r="I1151" s="17">
        <f t="shared" si="70"/>
        <v>0</v>
      </c>
      <c r="J1151" s="12" t="str">
        <f t="shared" si="71"/>
        <v>GST/HST Payable</v>
      </c>
    </row>
    <row r="1152" spans="1:10" ht="16">
      <c r="A1152" s="13" t="s">
        <v>720</v>
      </c>
      <c r="B1152" s="12" t="s">
        <v>78</v>
      </c>
      <c r="C1152" s="12" t="s">
        <v>81</v>
      </c>
      <c r="D1152" s="12" t="s">
        <v>661</v>
      </c>
      <c r="E1152" s="12">
        <v>374.93</v>
      </c>
      <c r="F1152" s="14" t="str">
        <f t="shared" si="68"/>
        <v>2025-03-04ExpenseHome Depot51335 Project Expense - Materials374.93</v>
      </c>
      <c r="G1152" s="15">
        <f t="shared" si="69"/>
        <v>45720</v>
      </c>
      <c r="H1152" s="16" t="str">
        <f>IF((IFERROR((VLOOKUP(D1152,'Automation (QBO)'!A:B,2,FALSE)),"0"))=0,"Suspense",(IFERROR((VLOOKUP(D1152,'Automation (QBO)'!A:B,2,FALSE)),"Suspense")))</f>
        <v>Project Expense - Materials</v>
      </c>
      <c r="I1152" s="17">
        <f t="shared" si="70"/>
        <v>374.93</v>
      </c>
      <c r="J1152" s="12" t="str">
        <f t="shared" si="71"/>
        <v>Project Expense - Materials</v>
      </c>
    </row>
    <row r="1153" spans="1:10" ht="16">
      <c r="A1153" s="13" t="s">
        <v>720</v>
      </c>
      <c r="B1153" s="12" t="s">
        <v>78</v>
      </c>
      <c r="C1153" s="12" t="s">
        <v>81</v>
      </c>
      <c r="D1153" s="12" t="s">
        <v>199</v>
      </c>
      <c r="E1153" s="12">
        <v>-17.52</v>
      </c>
      <c r="F1153" s="14" t="str">
        <f t="shared" si="68"/>
        <v>2025-03-04ExpenseHome Depot21020 GST/HST Payable-17.52</v>
      </c>
      <c r="G1153" s="15">
        <f t="shared" si="69"/>
        <v>45720</v>
      </c>
      <c r="H1153" s="16" t="str">
        <f>IF((IFERROR((VLOOKUP(D1153,'Automation (QBO)'!A:B,2,FALSE)),"0"))=0,"Suspense",(IFERROR((VLOOKUP(D1153,'Automation (QBO)'!A:B,2,FALSE)),"Suspense")))</f>
        <v>GST/HST Payable</v>
      </c>
      <c r="I1153" s="17">
        <f t="shared" si="70"/>
        <v>-17.52</v>
      </c>
      <c r="J1153" s="12" t="str">
        <f t="shared" si="71"/>
        <v>GST/HST Payable</v>
      </c>
    </row>
    <row r="1154" spans="1:10" ht="16">
      <c r="A1154" s="13" t="s">
        <v>720</v>
      </c>
      <c r="B1154" s="12" t="s">
        <v>78</v>
      </c>
      <c r="C1154" s="12" t="s">
        <v>326</v>
      </c>
      <c r="D1154" s="12" t="s">
        <v>660</v>
      </c>
      <c r="E1154" s="12">
        <v>1950</v>
      </c>
      <c r="F1154" s="14" t="str">
        <f t="shared" ref="F1154:F1217" si="72">A1154&amp;B1154&amp;C1154&amp;D1154&amp;E1154</f>
        <v>2025-03-04ExpenseEmily Chow Marketing52152 Technology &amp; Website1950</v>
      </c>
      <c r="G1154" s="15">
        <f t="shared" ref="G1154:G1217" si="73">IFERROR((DATEVALUE(A1154)),A1154)</f>
        <v>45720</v>
      </c>
      <c r="H1154" s="16" t="str">
        <f>IF((IFERROR((VLOOKUP(D1154,'Automation (QBO)'!A:B,2,FALSE)),"0"))=0,"Suspense",(IFERROR((VLOOKUP(D1154,'Automation (QBO)'!A:B,2,FALSE)),"Suspense")))</f>
        <v>Technology &amp; Website</v>
      </c>
      <c r="I1154" s="17">
        <f t="shared" ref="I1154:I1217" si="74">E1154</f>
        <v>1950</v>
      </c>
      <c r="J1154" s="12" t="str">
        <f t="shared" ref="J1154:J1217" si="75">H1154</f>
        <v>Technology &amp; Website</v>
      </c>
    </row>
    <row r="1155" spans="1:10" ht="16">
      <c r="A1155" s="13" t="s">
        <v>720</v>
      </c>
      <c r="B1155" s="12" t="s">
        <v>78</v>
      </c>
      <c r="C1155" s="12" t="s">
        <v>326</v>
      </c>
      <c r="D1155" s="12" t="s">
        <v>199</v>
      </c>
      <c r="E1155" s="12">
        <v>-97.5</v>
      </c>
      <c r="F1155" s="14" t="str">
        <f t="shared" si="72"/>
        <v>2025-03-04ExpenseEmily Chow Marketing21020 GST/HST Payable-97.5</v>
      </c>
      <c r="G1155" s="15">
        <f t="shared" si="73"/>
        <v>45720</v>
      </c>
      <c r="H1155" s="16" t="str">
        <f>IF((IFERROR((VLOOKUP(D1155,'Automation (QBO)'!A:B,2,FALSE)),"0"))=0,"Suspense",(IFERROR((VLOOKUP(D1155,'Automation (QBO)'!A:B,2,FALSE)),"Suspense")))</f>
        <v>GST/HST Payable</v>
      </c>
      <c r="I1155" s="17">
        <f t="shared" si="74"/>
        <v>-97.5</v>
      </c>
      <c r="J1155" s="12" t="str">
        <f t="shared" si="75"/>
        <v>GST/HST Payable</v>
      </c>
    </row>
    <row r="1156" spans="1:10" ht="16">
      <c r="A1156" s="13" t="s">
        <v>720</v>
      </c>
      <c r="B1156" s="12" t="s">
        <v>78</v>
      </c>
      <c r="C1156" s="12" t="s">
        <v>155</v>
      </c>
      <c r="D1156" s="12" t="s">
        <v>661</v>
      </c>
      <c r="E1156" s="12">
        <v>1221.78</v>
      </c>
      <c r="F1156" s="14" t="str">
        <f t="shared" si="72"/>
        <v>2025-03-04ExpenseYard At A Time Concrete Ltd.51335 Project Expense - Materials1221.78</v>
      </c>
      <c r="G1156" s="15">
        <f t="shared" si="73"/>
        <v>45720</v>
      </c>
      <c r="H1156" s="16" t="str">
        <f>IF((IFERROR((VLOOKUP(D1156,'Automation (QBO)'!A:B,2,FALSE)),"0"))=0,"Suspense",(IFERROR((VLOOKUP(D1156,'Automation (QBO)'!A:B,2,FALSE)),"Suspense")))</f>
        <v>Project Expense - Materials</v>
      </c>
      <c r="I1156" s="17">
        <f t="shared" si="74"/>
        <v>1221.78</v>
      </c>
      <c r="J1156" s="12" t="str">
        <f t="shared" si="75"/>
        <v>Project Expense - Materials</v>
      </c>
    </row>
    <row r="1157" spans="1:10" ht="16">
      <c r="A1157" s="13" t="s">
        <v>720</v>
      </c>
      <c r="B1157" s="12" t="s">
        <v>78</v>
      </c>
      <c r="C1157" s="12" t="s">
        <v>155</v>
      </c>
      <c r="D1157" s="12" t="s">
        <v>199</v>
      </c>
      <c r="E1157" s="12">
        <v>-55.7</v>
      </c>
      <c r="F1157" s="14" t="str">
        <f t="shared" si="72"/>
        <v>2025-03-04ExpenseYard At A Time Concrete Ltd.21020 GST/HST Payable-55.7</v>
      </c>
      <c r="G1157" s="15">
        <f t="shared" si="73"/>
        <v>45720</v>
      </c>
      <c r="H1157" s="16" t="str">
        <f>IF((IFERROR((VLOOKUP(D1157,'Automation (QBO)'!A:B,2,FALSE)),"0"))=0,"Suspense",(IFERROR((VLOOKUP(D1157,'Automation (QBO)'!A:B,2,FALSE)),"Suspense")))</f>
        <v>GST/HST Payable</v>
      </c>
      <c r="I1157" s="17">
        <f t="shared" si="74"/>
        <v>-55.7</v>
      </c>
      <c r="J1157" s="12" t="str">
        <f t="shared" si="75"/>
        <v>GST/HST Payable</v>
      </c>
    </row>
    <row r="1158" spans="1:10" ht="16">
      <c r="A1158" s="13" t="s">
        <v>720</v>
      </c>
      <c r="B1158" s="12" t="s">
        <v>154</v>
      </c>
      <c r="D1158" s="12" t="s">
        <v>506</v>
      </c>
      <c r="E1158" s="12">
        <v>-5000</v>
      </c>
      <c r="F1158" s="14" t="str">
        <f t="shared" si="72"/>
        <v>2025-03-04Transfer21010 Credit Card (CIBC Visa)-5000</v>
      </c>
      <c r="G1158" s="15">
        <f t="shared" si="73"/>
        <v>45720</v>
      </c>
      <c r="H1158" s="16" t="str">
        <f>IF((IFERROR((VLOOKUP(D1158,'Automation (QBO)'!A:B,2,FALSE)),"0"))=0,"Suspense",(IFERROR((VLOOKUP(D1158,'Automation (QBO)'!A:B,2,FALSE)),"Suspense")))</f>
        <v>Credit Card (CIBC Visa)</v>
      </c>
      <c r="I1158" s="17">
        <f t="shared" si="74"/>
        <v>-5000</v>
      </c>
      <c r="J1158" s="12" t="str">
        <f t="shared" si="75"/>
        <v>Credit Card (CIBC Visa)</v>
      </c>
    </row>
    <row r="1159" spans="1:10" ht="16">
      <c r="A1159" s="13" t="s">
        <v>720</v>
      </c>
      <c r="B1159" s="12" t="s">
        <v>154</v>
      </c>
      <c r="D1159" s="12" t="s">
        <v>201</v>
      </c>
      <c r="E1159" s="12">
        <v>-5000</v>
      </c>
      <c r="F1159" s="14" t="str">
        <f t="shared" si="72"/>
        <v>2025-03-04Transfer11005 Chequing (CIBC)-5000</v>
      </c>
      <c r="G1159" s="15">
        <f t="shared" si="73"/>
        <v>45720</v>
      </c>
      <c r="H1159" s="16" t="str">
        <f>IF((IFERROR((VLOOKUP(D1159,'Automation (QBO)'!A:B,2,FALSE)),"0"))=0,"Suspense",(IFERROR((VLOOKUP(D1159,'Automation (QBO)'!A:B,2,FALSE)),"Suspense")))</f>
        <v>Chequing (CIBC)</v>
      </c>
      <c r="I1159" s="17">
        <f t="shared" si="74"/>
        <v>-5000</v>
      </c>
      <c r="J1159" s="12" t="str">
        <f t="shared" si="75"/>
        <v>Chequing (CIBC)</v>
      </c>
    </row>
    <row r="1160" spans="1:10" ht="16">
      <c r="A1160" s="13" t="s">
        <v>720</v>
      </c>
      <c r="B1160" s="12" t="s">
        <v>78</v>
      </c>
      <c r="C1160" s="12" t="s">
        <v>719</v>
      </c>
      <c r="D1160" s="12" t="s">
        <v>661</v>
      </c>
      <c r="E1160" s="12">
        <v>3333.33</v>
      </c>
      <c r="F1160" s="14" t="str">
        <f t="shared" si="72"/>
        <v>2025-03-04ExpenseM Power Home Improvement LTD.51335 Project Expense - Materials3333.33</v>
      </c>
      <c r="G1160" s="15">
        <f t="shared" si="73"/>
        <v>45720</v>
      </c>
      <c r="H1160" s="16" t="str">
        <f>IF((IFERROR((VLOOKUP(D1160,'Automation (QBO)'!A:B,2,FALSE)),"0"))=0,"Suspense",(IFERROR((VLOOKUP(D1160,'Automation (QBO)'!A:B,2,FALSE)),"Suspense")))</f>
        <v>Project Expense - Materials</v>
      </c>
      <c r="I1160" s="17">
        <f t="shared" si="74"/>
        <v>3333.33</v>
      </c>
      <c r="J1160" s="12" t="str">
        <f t="shared" si="75"/>
        <v>Project Expense - Materials</v>
      </c>
    </row>
    <row r="1161" spans="1:10" ht="16">
      <c r="A1161" s="13" t="s">
        <v>720</v>
      </c>
      <c r="B1161" s="12" t="s">
        <v>78</v>
      </c>
      <c r="C1161" s="12" t="s">
        <v>719</v>
      </c>
      <c r="D1161" s="12" t="s">
        <v>199</v>
      </c>
      <c r="E1161" s="12">
        <v>-166.67</v>
      </c>
      <c r="F1161" s="14" t="str">
        <f t="shared" si="72"/>
        <v>2025-03-04ExpenseM Power Home Improvement LTD.21020 GST/HST Payable-166.67</v>
      </c>
      <c r="G1161" s="15">
        <f t="shared" si="73"/>
        <v>45720</v>
      </c>
      <c r="H1161" s="16" t="str">
        <f>IF((IFERROR((VLOOKUP(D1161,'Automation (QBO)'!A:B,2,FALSE)),"0"))=0,"Suspense",(IFERROR((VLOOKUP(D1161,'Automation (QBO)'!A:B,2,FALSE)),"Suspense")))</f>
        <v>GST/HST Payable</v>
      </c>
      <c r="I1161" s="17">
        <f t="shared" si="74"/>
        <v>-166.67</v>
      </c>
      <c r="J1161" s="12" t="str">
        <f t="shared" si="75"/>
        <v>GST/HST Payable</v>
      </c>
    </row>
    <row r="1162" spans="1:10" ht="16">
      <c r="A1162" s="13" t="s">
        <v>720</v>
      </c>
      <c r="B1162" s="12" t="s">
        <v>99</v>
      </c>
      <c r="D1162" s="12" t="s">
        <v>201</v>
      </c>
      <c r="E1162" s="12">
        <v>-7000</v>
      </c>
      <c r="F1162" s="14" t="str">
        <f t="shared" si="72"/>
        <v>2025-03-04Credit Card Payment11005 Chequing (CIBC)-7000</v>
      </c>
      <c r="G1162" s="15">
        <f t="shared" si="73"/>
        <v>45720</v>
      </c>
      <c r="H1162" s="16" t="str">
        <f>IF((IFERROR((VLOOKUP(D1162,'Automation (QBO)'!A:B,2,FALSE)),"0"))=0,"Suspense",(IFERROR((VLOOKUP(D1162,'Automation (QBO)'!A:B,2,FALSE)),"Suspense")))</f>
        <v>Chequing (CIBC)</v>
      </c>
      <c r="I1162" s="17">
        <f t="shared" si="74"/>
        <v>-7000</v>
      </c>
      <c r="J1162" s="12" t="str">
        <f t="shared" si="75"/>
        <v>Chequing (CIBC)</v>
      </c>
    </row>
    <row r="1163" spans="1:10" ht="16">
      <c r="A1163" s="13" t="s">
        <v>720</v>
      </c>
      <c r="B1163" s="12" t="s">
        <v>78</v>
      </c>
      <c r="C1163" s="12" t="s">
        <v>326</v>
      </c>
      <c r="D1163" s="12" t="s">
        <v>201</v>
      </c>
      <c r="E1163" s="12">
        <v>-2047.5</v>
      </c>
      <c r="F1163" s="14" t="str">
        <f t="shared" si="72"/>
        <v>2025-03-04ExpenseEmily Chow Marketing11005 Chequing (CIBC)-2047.5</v>
      </c>
      <c r="G1163" s="15">
        <f t="shared" si="73"/>
        <v>45720</v>
      </c>
      <c r="H1163" s="16" t="str">
        <f>IF((IFERROR((VLOOKUP(D1163,'Automation (QBO)'!A:B,2,FALSE)),"0"))=0,"Suspense",(IFERROR((VLOOKUP(D1163,'Automation (QBO)'!A:B,2,FALSE)),"Suspense")))</f>
        <v>Chequing (CIBC)</v>
      </c>
      <c r="I1163" s="17">
        <f t="shared" si="74"/>
        <v>-2047.5</v>
      </c>
      <c r="J1163" s="12" t="str">
        <f t="shared" si="75"/>
        <v>Chequing (CIBC)</v>
      </c>
    </row>
    <row r="1164" spans="1:10" ht="16">
      <c r="A1164" s="13" t="s">
        <v>720</v>
      </c>
      <c r="B1164" s="12" t="s">
        <v>78</v>
      </c>
      <c r="C1164" s="12" t="s">
        <v>719</v>
      </c>
      <c r="D1164" s="12" t="s">
        <v>201</v>
      </c>
      <c r="E1164" s="12">
        <v>-3500</v>
      </c>
      <c r="F1164" s="14" t="str">
        <f t="shared" si="72"/>
        <v>2025-03-04ExpenseM Power Home Improvement LTD.11005 Chequing (CIBC)-3500</v>
      </c>
      <c r="G1164" s="15">
        <f t="shared" si="73"/>
        <v>45720</v>
      </c>
      <c r="H1164" s="16" t="str">
        <f>IF((IFERROR((VLOOKUP(D1164,'Automation (QBO)'!A:B,2,FALSE)),"0"))=0,"Suspense",(IFERROR((VLOOKUP(D1164,'Automation (QBO)'!A:B,2,FALSE)),"Suspense")))</f>
        <v>Chequing (CIBC)</v>
      </c>
      <c r="I1164" s="17">
        <f t="shared" si="74"/>
        <v>-3500</v>
      </c>
      <c r="J1164" s="12" t="str">
        <f t="shared" si="75"/>
        <v>Chequing (CIBC)</v>
      </c>
    </row>
    <row r="1165" spans="1:10" ht="16">
      <c r="A1165" s="13" t="s">
        <v>720</v>
      </c>
      <c r="B1165" s="12" t="s">
        <v>78</v>
      </c>
      <c r="C1165" s="12" t="s">
        <v>141</v>
      </c>
      <c r="D1165" s="12" t="s">
        <v>210</v>
      </c>
      <c r="E1165" s="12">
        <v>10</v>
      </c>
      <c r="F1165" s="14" t="str">
        <f t="shared" si="72"/>
        <v>2025-03-04ExpenseDSPC Parking Vancouver52205 Travel &amp; Parking10</v>
      </c>
      <c r="G1165" s="15">
        <f t="shared" si="73"/>
        <v>45720</v>
      </c>
      <c r="H1165" s="16" t="str">
        <f>IF((IFERROR((VLOOKUP(D1165,'Automation (QBO)'!A:B,2,FALSE)),"0"))=0,"Suspense",(IFERROR((VLOOKUP(D1165,'Automation (QBO)'!A:B,2,FALSE)),"Suspense")))</f>
        <v>Travel &amp; Parking</v>
      </c>
      <c r="I1165" s="17">
        <f t="shared" si="74"/>
        <v>10</v>
      </c>
      <c r="J1165" s="12" t="str">
        <f t="shared" si="75"/>
        <v>Travel &amp; Parking</v>
      </c>
    </row>
    <row r="1166" spans="1:10" ht="16">
      <c r="A1166" s="13" t="s">
        <v>720</v>
      </c>
      <c r="B1166" s="12" t="s">
        <v>78</v>
      </c>
      <c r="C1166" s="12" t="s">
        <v>141</v>
      </c>
      <c r="D1166" s="12" t="s">
        <v>199</v>
      </c>
      <c r="E1166" s="12">
        <v>0</v>
      </c>
      <c r="F1166" s="14" t="str">
        <f t="shared" si="72"/>
        <v>2025-03-04ExpenseDSPC Parking Vancouver21020 GST/HST Payable0</v>
      </c>
      <c r="G1166" s="15">
        <f t="shared" si="73"/>
        <v>45720</v>
      </c>
      <c r="H1166" s="16" t="str">
        <f>IF((IFERROR((VLOOKUP(D1166,'Automation (QBO)'!A:B,2,FALSE)),"0"))=0,"Suspense",(IFERROR((VLOOKUP(D1166,'Automation (QBO)'!A:B,2,FALSE)),"Suspense")))</f>
        <v>GST/HST Payable</v>
      </c>
      <c r="I1166" s="17">
        <f t="shared" si="74"/>
        <v>0</v>
      </c>
      <c r="J1166" s="12" t="str">
        <f t="shared" si="75"/>
        <v>GST/HST Payable</v>
      </c>
    </row>
    <row r="1167" spans="1:10" ht="16">
      <c r="A1167" s="13" t="s">
        <v>720</v>
      </c>
      <c r="B1167" s="12" t="s">
        <v>78</v>
      </c>
      <c r="C1167" s="12" t="s">
        <v>119</v>
      </c>
      <c r="D1167" s="12" t="s">
        <v>506</v>
      </c>
      <c r="E1167" s="12">
        <v>5948.25</v>
      </c>
      <c r="F1167" s="14" t="str">
        <f t="shared" si="72"/>
        <v>2025-03-04ExpenseCrowe MacKay LLP21010 Credit Card (CIBC Visa)5948.25</v>
      </c>
      <c r="G1167" s="15">
        <f t="shared" si="73"/>
        <v>45720</v>
      </c>
      <c r="H1167" s="16" t="str">
        <f>IF((IFERROR((VLOOKUP(D1167,'Automation (QBO)'!A:B,2,FALSE)),"0"))=0,"Suspense",(IFERROR((VLOOKUP(D1167,'Automation (QBO)'!A:B,2,FALSE)),"Suspense")))</f>
        <v>Credit Card (CIBC Visa)</v>
      </c>
      <c r="I1167" s="17">
        <f t="shared" si="74"/>
        <v>5948.25</v>
      </c>
      <c r="J1167" s="12" t="str">
        <f t="shared" si="75"/>
        <v>Credit Card (CIBC Visa)</v>
      </c>
    </row>
    <row r="1168" spans="1:10" ht="16">
      <c r="A1168" s="13" t="s">
        <v>720</v>
      </c>
      <c r="B1168" s="12" t="s">
        <v>78</v>
      </c>
      <c r="C1168" s="12" t="s">
        <v>141</v>
      </c>
      <c r="D1168" s="12" t="s">
        <v>506</v>
      </c>
      <c r="E1168" s="12">
        <v>10</v>
      </c>
      <c r="F1168" s="14" t="str">
        <f t="shared" si="72"/>
        <v>2025-03-04ExpenseDSPC Parking Vancouver21010 Credit Card (CIBC Visa)10</v>
      </c>
      <c r="G1168" s="15">
        <f t="shared" si="73"/>
        <v>45720</v>
      </c>
      <c r="H1168" s="16" t="str">
        <f>IF((IFERROR((VLOOKUP(D1168,'Automation (QBO)'!A:B,2,FALSE)),"0"))=0,"Suspense",(IFERROR((VLOOKUP(D1168,'Automation (QBO)'!A:B,2,FALSE)),"Suspense")))</f>
        <v>Credit Card (CIBC Visa)</v>
      </c>
      <c r="I1168" s="17">
        <f t="shared" si="74"/>
        <v>10</v>
      </c>
      <c r="J1168" s="12" t="str">
        <f t="shared" si="75"/>
        <v>Credit Card (CIBC Visa)</v>
      </c>
    </row>
    <row r="1169" spans="1:10" ht="16">
      <c r="A1169" s="13" t="s">
        <v>720</v>
      </c>
      <c r="B1169" s="12" t="s">
        <v>99</v>
      </c>
      <c r="D1169" s="12" t="s">
        <v>506</v>
      </c>
      <c r="E1169" s="12">
        <v>-7000</v>
      </c>
      <c r="F1169" s="14" t="str">
        <f t="shared" si="72"/>
        <v>2025-03-04Credit Card Payment21010 Credit Card (CIBC Visa)-7000</v>
      </c>
      <c r="G1169" s="15">
        <f t="shared" si="73"/>
        <v>45720</v>
      </c>
      <c r="H1169" s="16" t="str">
        <f>IF((IFERROR((VLOOKUP(D1169,'Automation (QBO)'!A:B,2,FALSE)),"0"))=0,"Suspense",(IFERROR((VLOOKUP(D1169,'Automation (QBO)'!A:B,2,FALSE)),"Suspense")))</f>
        <v>Credit Card (CIBC Visa)</v>
      </c>
      <c r="I1169" s="17">
        <f t="shared" si="74"/>
        <v>-7000</v>
      </c>
      <c r="J1169" s="12" t="str">
        <f t="shared" si="75"/>
        <v>Credit Card (CIBC Visa)</v>
      </c>
    </row>
    <row r="1170" spans="1:10" ht="16">
      <c r="A1170" s="13" t="s">
        <v>720</v>
      </c>
      <c r="B1170" s="12" t="s">
        <v>78</v>
      </c>
      <c r="C1170" s="12" t="s">
        <v>155</v>
      </c>
      <c r="D1170" s="12" t="s">
        <v>506</v>
      </c>
      <c r="E1170" s="12">
        <v>1277.48</v>
      </c>
      <c r="F1170" s="14" t="str">
        <f t="shared" si="72"/>
        <v>2025-03-04ExpenseYard At A Time Concrete Ltd.21010 Credit Card (CIBC Visa)1277.48</v>
      </c>
      <c r="G1170" s="15">
        <f t="shared" si="73"/>
        <v>45720</v>
      </c>
      <c r="H1170" s="16" t="str">
        <f>IF((IFERROR((VLOOKUP(D1170,'Automation (QBO)'!A:B,2,FALSE)),"0"))=0,"Suspense",(IFERROR((VLOOKUP(D1170,'Automation (QBO)'!A:B,2,FALSE)),"Suspense")))</f>
        <v>Credit Card (CIBC Visa)</v>
      </c>
      <c r="I1170" s="17">
        <f t="shared" si="74"/>
        <v>1277.48</v>
      </c>
      <c r="J1170" s="12" t="str">
        <f t="shared" si="75"/>
        <v>Credit Card (CIBC Visa)</v>
      </c>
    </row>
    <row r="1171" spans="1:10" ht="16">
      <c r="A1171" s="13" t="s">
        <v>720</v>
      </c>
      <c r="B1171" s="12" t="s">
        <v>78</v>
      </c>
      <c r="C1171" s="12" t="s">
        <v>81</v>
      </c>
      <c r="D1171" s="12" t="s">
        <v>506</v>
      </c>
      <c r="E1171" s="12">
        <v>392.45</v>
      </c>
      <c r="F1171" s="14" t="str">
        <f t="shared" si="72"/>
        <v>2025-03-04ExpenseHome Depot21010 Credit Card (CIBC Visa)392.45</v>
      </c>
      <c r="G1171" s="15">
        <f t="shared" si="73"/>
        <v>45720</v>
      </c>
      <c r="H1171" s="16" t="str">
        <f>IF((IFERROR((VLOOKUP(D1171,'Automation (QBO)'!A:B,2,FALSE)),"0"))=0,"Suspense",(IFERROR((VLOOKUP(D1171,'Automation (QBO)'!A:B,2,FALSE)),"Suspense")))</f>
        <v>Credit Card (CIBC Visa)</v>
      </c>
      <c r="I1171" s="17">
        <f t="shared" si="74"/>
        <v>392.45</v>
      </c>
      <c r="J1171" s="12" t="str">
        <f t="shared" si="75"/>
        <v>Credit Card (CIBC Visa)</v>
      </c>
    </row>
    <row r="1172" spans="1:10" ht="16">
      <c r="A1172" s="13" t="s">
        <v>720</v>
      </c>
      <c r="B1172" s="12" t="s">
        <v>78</v>
      </c>
      <c r="C1172" s="12" t="s">
        <v>95</v>
      </c>
      <c r="D1172" s="12" t="s">
        <v>506</v>
      </c>
      <c r="E1172" s="12">
        <v>4</v>
      </c>
      <c r="F1172" s="14" t="str">
        <f t="shared" si="72"/>
        <v>2025-03-04ExpenseImpark21010 Credit Card (CIBC Visa)4</v>
      </c>
      <c r="G1172" s="15">
        <f t="shared" si="73"/>
        <v>45720</v>
      </c>
      <c r="H1172" s="16" t="str">
        <f>IF((IFERROR((VLOOKUP(D1172,'Automation (QBO)'!A:B,2,FALSE)),"0"))=0,"Suspense",(IFERROR((VLOOKUP(D1172,'Automation (QBO)'!A:B,2,FALSE)),"Suspense")))</f>
        <v>Credit Card (CIBC Visa)</v>
      </c>
      <c r="I1172" s="17">
        <f t="shared" si="74"/>
        <v>4</v>
      </c>
      <c r="J1172" s="12" t="str">
        <f t="shared" si="75"/>
        <v>Credit Card (CIBC Visa)</v>
      </c>
    </row>
    <row r="1173" spans="1:10" ht="16">
      <c r="A1173" s="13" t="s">
        <v>720</v>
      </c>
      <c r="B1173" s="12" t="s">
        <v>78</v>
      </c>
      <c r="C1173" s="12" t="s">
        <v>119</v>
      </c>
      <c r="D1173" s="12" t="s">
        <v>202</v>
      </c>
      <c r="E1173" s="12">
        <v>5665</v>
      </c>
      <c r="F1173" s="14" t="str">
        <f t="shared" si="72"/>
        <v>2025-03-04ExpenseCrowe MacKay LLP52110 Accounting5665</v>
      </c>
      <c r="G1173" s="15">
        <f t="shared" si="73"/>
        <v>45720</v>
      </c>
      <c r="H1173" s="16" t="str">
        <f>IF((IFERROR((VLOOKUP(D1173,'Automation (QBO)'!A:B,2,FALSE)),"0"))=0,"Suspense",(IFERROR((VLOOKUP(D1173,'Automation (QBO)'!A:B,2,FALSE)),"Suspense")))</f>
        <v>Accounting</v>
      </c>
      <c r="I1173" s="17">
        <f t="shared" si="74"/>
        <v>5665</v>
      </c>
      <c r="J1173" s="12" t="str">
        <f t="shared" si="75"/>
        <v>Accounting</v>
      </c>
    </row>
    <row r="1174" spans="1:10" ht="16">
      <c r="A1174" s="13" t="s">
        <v>720</v>
      </c>
      <c r="B1174" s="12" t="s">
        <v>78</v>
      </c>
      <c r="C1174" s="12" t="s">
        <v>119</v>
      </c>
      <c r="D1174" s="12" t="s">
        <v>199</v>
      </c>
      <c r="E1174" s="12">
        <v>-283.25</v>
      </c>
      <c r="F1174" s="14" t="str">
        <f t="shared" si="72"/>
        <v>2025-03-04ExpenseCrowe MacKay LLP21020 GST/HST Payable-283.25</v>
      </c>
      <c r="G1174" s="15">
        <f t="shared" si="73"/>
        <v>45720</v>
      </c>
      <c r="H1174" s="16" t="str">
        <f>IF((IFERROR((VLOOKUP(D1174,'Automation (QBO)'!A:B,2,FALSE)),"0"))=0,"Suspense",(IFERROR((VLOOKUP(D1174,'Automation (QBO)'!A:B,2,FALSE)),"Suspense")))</f>
        <v>GST/HST Payable</v>
      </c>
      <c r="I1174" s="17">
        <f t="shared" si="74"/>
        <v>-283.25</v>
      </c>
      <c r="J1174" s="12" t="str">
        <f t="shared" si="75"/>
        <v>GST/HST Payable</v>
      </c>
    </row>
    <row r="1175" spans="1:10" ht="16">
      <c r="A1175" s="13" t="s">
        <v>721</v>
      </c>
      <c r="B1175" s="12" t="s">
        <v>78</v>
      </c>
      <c r="C1175" s="12" t="s">
        <v>101</v>
      </c>
      <c r="D1175" s="12" t="s">
        <v>384</v>
      </c>
      <c r="E1175" s="12">
        <v>10.66</v>
      </c>
      <c r="F1175" s="14" t="str">
        <f t="shared" si="72"/>
        <v>2025-03-05ExpenseAmazon52165 Subscriptions (Annual)10.66</v>
      </c>
      <c r="G1175" s="15">
        <f t="shared" si="73"/>
        <v>45721</v>
      </c>
      <c r="H1175" s="16" t="str">
        <f>IF((IFERROR((VLOOKUP(D1175,'Automation (QBO)'!A:B,2,FALSE)),"0"))=0,"Suspense",(IFERROR((VLOOKUP(D1175,'Automation (QBO)'!A:B,2,FALSE)),"Suspense")))</f>
        <v>Subscriptions (Annual)</v>
      </c>
      <c r="I1175" s="17">
        <f t="shared" si="74"/>
        <v>10.66</v>
      </c>
      <c r="J1175" s="12" t="str">
        <f t="shared" si="75"/>
        <v>Subscriptions (Annual)</v>
      </c>
    </row>
    <row r="1176" spans="1:10" ht="16">
      <c r="A1176" s="13" t="s">
        <v>721</v>
      </c>
      <c r="B1176" s="12" t="s">
        <v>78</v>
      </c>
      <c r="C1176" s="12" t="s">
        <v>101</v>
      </c>
      <c r="D1176" s="12" t="s">
        <v>199</v>
      </c>
      <c r="E1176" s="12">
        <v>-0.53</v>
      </c>
      <c r="F1176" s="14" t="str">
        <f t="shared" si="72"/>
        <v>2025-03-05ExpenseAmazon21020 GST/HST Payable-0.53</v>
      </c>
      <c r="G1176" s="15">
        <f t="shared" si="73"/>
        <v>45721</v>
      </c>
      <c r="H1176" s="16" t="str">
        <f>IF((IFERROR((VLOOKUP(D1176,'Automation (QBO)'!A:B,2,FALSE)),"0"))=0,"Suspense",(IFERROR((VLOOKUP(D1176,'Automation (QBO)'!A:B,2,FALSE)),"Suspense")))</f>
        <v>GST/HST Payable</v>
      </c>
      <c r="I1176" s="17">
        <f t="shared" si="74"/>
        <v>-0.53</v>
      </c>
      <c r="J1176" s="12" t="str">
        <f t="shared" si="75"/>
        <v>GST/HST Payable</v>
      </c>
    </row>
    <row r="1177" spans="1:10" ht="16">
      <c r="A1177" s="13" t="s">
        <v>721</v>
      </c>
      <c r="B1177" s="12" t="s">
        <v>78</v>
      </c>
      <c r="C1177" s="12" t="s">
        <v>103</v>
      </c>
      <c r="D1177" s="12" t="s">
        <v>661</v>
      </c>
      <c r="E1177" s="12">
        <v>57.07</v>
      </c>
      <c r="F1177" s="14" t="str">
        <f t="shared" si="72"/>
        <v>2025-03-05ExpenseRona51335 Project Expense - Materials57.07</v>
      </c>
      <c r="G1177" s="15">
        <f t="shared" si="73"/>
        <v>45721</v>
      </c>
      <c r="H1177" s="16" t="str">
        <f>IF((IFERROR((VLOOKUP(D1177,'Automation (QBO)'!A:B,2,FALSE)),"0"))=0,"Suspense",(IFERROR((VLOOKUP(D1177,'Automation (QBO)'!A:B,2,FALSE)),"Suspense")))</f>
        <v>Project Expense - Materials</v>
      </c>
      <c r="I1177" s="17">
        <f t="shared" si="74"/>
        <v>57.07</v>
      </c>
      <c r="J1177" s="12" t="str">
        <f t="shared" si="75"/>
        <v>Project Expense - Materials</v>
      </c>
    </row>
    <row r="1178" spans="1:10" ht="16">
      <c r="A1178" s="13" t="s">
        <v>721</v>
      </c>
      <c r="B1178" s="12" t="s">
        <v>78</v>
      </c>
      <c r="C1178" s="12" t="s">
        <v>103</v>
      </c>
      <c r="D1178" s="12" t="s">
        <v>199</v>
      </c>
      <c r="E1178" s="12">
        <v>-2.67</v>
      </c>
      <c r="F1178" s="14" t="str">
        <f t="shared" si="72"/>
        <v>2025-03-05ExpenseRona21020 GST/HST Payable-2.67</v>
      </c>
      <c r="G1178" s="15">
        <f t="shared" si="73"/>
        <v>45721</v>
      </c>
      <c r="H1178" s="16" t="str">
        <f>IF((IFERROR((VLOOKUP(D1178,'Automation (QBO)'!A:B,2,FALSE)),"0"))=0,"Suspense",(IFERROR((VLOOKUP(D1178,'Automation (QBO)'!A:B,2,FALSE)),"Suspense")))</f>
        <v>GST/HST Payable</v>
      </c>
      <c r="I1178" s="17">
        <f t="shared" si="74"/>
        <v>-2.67</v>
      </c>
      <c r="J1178" s="12" t="str">
        <f t="shared" si="75"/>
        <v>GST/HST Payable</v>
      </c>
    </row>
    <row r="1179" spans="1:10" ht="16">
      <c r="A1179" s="13" t="s">
        <v>721</v>
      </c>
      <c r="B1179" s="12" t="s">
        <v>78</v>
      </c>
      <c r="C1179" s="12" t="s">
        <v>158</v>
      </c>
      <c r="D1179" s="12" t="s">
        <v>661</v>
      </c>
      <c r="E1179" s="12">
        <v>60.84</v>
      </c>
      <c r="F1179" s="14" t="str">
        <f t="shared" si="72"/>
        <v>2025-03-05ExpenseDynamic Equipment Rentals51335 Project Expense - Materials60.84</v>
      </c>
      <c r="G1179" s="15">
        <f t="shared" si="73"/>
        <v>45721</v>
      </c>
      <c r="H1179" s="16" t="str">
        <f>IF((IFERROR((VLOOKUP(D1179,'Automation (QBO)'!A:B,2,FALSE)),"0"))=0,"Suspense",(IFERROR((VLOOKUP(D1179,'Automation (QBO)'!A:B,2,FALSE)),"Suspense")))</f>
        <v>Project Expense - Materials</v>
      </c>
      <c r="I1179" s="17">
        <f t="shared" si="74"/>
        <v>60.84</v>
      </c>
      <c r="J1179" s="12" t="str">
        <f t="shared" si="75"/>
        <v>Project Expense - Materials</v>
      </c>
    </row>
    <row r="1180" spans="1:10" ht="16">
      <c r="A1180" s="13" t="s">
        <v>721</v>
      </c>
      <c r="B1180" s="12" t="s">
        <v>78</v>
      </c>
      <c r="C1180" s="12" t="s">
        <v>158</v>
      </c>
      <c r="D1180" s="12" t="s">
        <v>199</v>
      </c>
      <c r="E1180" s="12">
        <v>-2.86</v>
      </c>
      <c r="F1180" s="14" t="str">
        <f t="shared" si="72"/>
        <v>2025-03-05ExpenseDynamic Equipment Rentals21020 GST/HST Payable-2.86</v>
      </c>
      <c r="G1180" s="15">
        <f t="shared" si="73"/>
        <v>45721</v>
      </c>
      <c r="H1180" s="16" t="str">
        <f>IF((IFERROR((VLOOKUP(D1180,'Automation (QBO)'!A:B,2,FALSE)),"0"))=0,"Suspense",(IFERROR((VLOOKUP(D1180,'Automation (QBO)'!A:B,2,FALSE)),"Suspense")))</f>
        <v>GST/HST Payable</v>
      </c>
      <c r="I1180" s="17">
        <f t="shared" si="74"/>
        <v>-2.86</v>
      </c>
      <c r="J1180" s="12" t="str">
        <f t="shared" si="75"/>
        <v>GST/HST Payable</v>
      </c>
    </row>
    <row r="1181" spans="1:10" ht="16">
      <c r="A1181" s="13" t="s">
        <v>721</v>
      </c>
      <c r="B1181" s="12" t="s">
        <v>78</v>
      </c>
      <c r="C1181" s="12" t="s">
        <v>122</v>
      </c>
      <c r="D1181" s="12" t="s">
        <v>655</v>
      </c>
      <c r="E1181" s="12">
        <v>3756.87</v>
      </c>
      <c r="F1181" s="14" t="str">
        <f t="shared" si="72"/>
        <v>2025-03-05ExpenseCrestlynn Contracting51320 Project Expense - Subcontractors3756.87</v>
      </c>
      <c r="G1181" s="15">
        <f t="shared" si="73"/>
        <v>45721</v>
      </c>
      <c r="H1181" s="16" t="str">
        <f>IF((IFERROR((VLOOKUP(D1181,'Automation (QBO)'!A:B,2,FALSE)),"0"))=0,"Suspense",(IFERROR((VLOOKUP(D1181,'Automation (QBO)'!A:B,2,FALSE)),"Suspense")))</f>
        <v>Project Expense - Subcontractors</v>
      </c>
      <c r="I1181" s="17">
        <f t="shared" si="74"/>
        <v>3756.87</v>
      </c>
      <c r="J1181" s="12" t="str">
        <f t="shared" si="75"/>
        <v>Project Expense - Subcontractors</v>
      </c>
    </row>
    <row r="1182" spans="1:10" ht="16">
      <c r="A1182" s="13" t="s">
        <v>721</v>
      </c>
      <c r="B1182" s="12" t="s">
        <v>78</v>
      </c>
      <c r="C1182" s="12" t="s">
        <v>122</v>
      </c>
      <c r="D1182" s="12" t="s">
        <v>199</v>
      </c>
      <c r="E1182" s="12">
        <v>-185.64</v>
      </c>
      <c r="F1182" s="14" t="str">
        <f t="shared" si="72"/>
        <v>2025-03-05ExpenseCrestlynn Contracting21020 GST/HST Payable-185.64</v>
      </c>
      <c r="G1182" s="15">
        <f t="shared" si="73"/>
        <v>45721</v>
      </c>
      <c r="H1182" s="16" t="str">
        <f>IF((IFERROR((VLOOKUP(D1182,'Automation (QBO)'!A:B,2,FALSE)),"0"))=0,"Suspense",(IFERROR((VLOOKUP(D1182,'Automation (QBO)'!A:B,2,FALSE)),"Suspense")))</f>
        <v>GST/HST Payable</v>
      </c>
      <c r="I1182" s="17">
        <f t="shared" si="74"/>
        <v>-185.64</v>
      </c>
      <c r="J1182" s="12" t="str">
        <f t="shared" si="75"/>
        <v>GST/HST Payable</v>
      </c>
    </row>
    <row r="1183" spans="1:10" ht="16">
      <c r="A1183" s="13" t="s">
        <v>721</v>
      </c>
      <c r="B1183" s="12" t="s">
        <v>78</v>
      </c>
      <c r="C1183" s="12" t="s">
        <v>122</v>
      </c>
      <c r="D1183" s="12" t="s">
        <v>201</v>
      </c>
      <c r="E1183" s="12">
        <v>-3942.51</v>
      </c>
      <c r="F1183" s="14" t="str">
        <f t="shared" si="72"/>
        <v>2025-03-05ExpenseCrestlynn Contracting11005 Chequing (CIBC)-3942.51</v>
      </c>
      <c r="G1183" s="15">
        <f t="shared" si="73"/>
        <v>45721</v>
      </c>
      <c r="H1183" s="16" t="str">
        <f>IF((IFERROR((VLOOKUP(D1183,'Automation (QBO)'!A:B,2,FALSE)),"0"))=0,"Suspense",(IFERROR((VLOOKUP(D1183,'Automation (QBO)'!A:B,2,FALSE)),"Suspense")))</f>
        <v>Chequing (CIBC)</v>
      </c>
      <c r="I1183" s="17">
        <f t="shared" si="74"/>
        <v>-3942.51</v>
      </c>
      <c r="J1183" s="12" t="str">
        <f t="shared" si="75"/>
        <v>Chequing (CIBC)</v>
      </c>
    </row>
    <row r="1184" spans="1:10" ht="16">
      <c r="A1184" s="13" t="s">
        <v>721</v>
      </c>
      <c r="B1184" s="12" t="s">
        <v>78</v>
      </c>
      <c r="C1184" s="12" t="s">
        <v>101</v>
      </c>
      <c r="D1184" s="12" t="s">
        <v>506</v>
      </c>
      <c r="E1184" s="12">
        <v>11.19</v>
      </c>
      <c r="F1184" s="14" t="str">
        <f t="shared" si="72"/>
        <v>2025-03-05ExpenseAmazon21010 Credit Card (CIBC Visa)11.19</v>
      </c>
      <c r="G1184" s="15">
        <f t="shared" si="73"/>
        <v>45721</v>
      </c>
      <c r="H1184" s="16" t="str">
        <f>IF((IFERROR((VLOOKUP(D1184,'Automation (QBO)'!A:B,2,FALSE)),"0"))=0,"Suspense",(IFERROR((VLOOKUP(D1184,'Automation (QBO)'!A:B,2,FALSE)),"Suspense")))</f>
        <v>Credit Card (CIBC Visa)</v>
      </c>
      <c r="I1184" s="17">
        <f t="shared" si="74"/>
        <v>11.19</v>
      </c>
      <c r="J1184" s="12" t="str">
        <f t="shared" si="75"/>
        <v>Credit Card (CIBC Visa)</v>
      </c>
    </row>
    <row r="1185" spans="1:10" ht="16">
      <c r="A1185" s="13" t="s">
        <v>721</v>
      </c>
      <c r="B1185" s="12" t="s">
        <v>78</v>
      </c>
      <c r="C1185" s="12" t="s">
        <v>158</v>
      </c>
      <c r="D1185" s="12" t="s">
        <v>506</v>
      </c>
      <c r="E1185" s="12">
        <v>63.7</v>
      </c>
      <c r="F1185" s="14" t="str">
        <f t="shared" si="72"/>
        <v>2025-03-05ExpenseDynamic Equipment Rentals21010 Credit Card (CIBC Visa)63.7</v>
      </c>
      <c r="G1185" s="15">
        <f t="shared" si="73"/>
        <v>45721</v>
      </c>
      <c r="H1185" s="16" t="str">
        <f>IF((IFERROR((VLOOKUP(D1185,'Automation (QBO)'!A:B,2,FALSE)),"0"))=0,"Suspense",(IFERROR((VLOOKUP(D1185,'Automation (QBO)'!A:B,2,FALSE)),"Suspense")))</f>
        <v>Credit Card (CIBC Visa)</v>
      </c>
      <c r="I1185" s="17">
        <f t="shared" si="74"/>
        <v>63.7</v>
      </c>
      <c r="J1185" s="12" t="str">
        <f t="shared" si="75"/>
        <v>Credit Card (CIBC Visa)</v>
      </c>
    </row>
    <row r="1186" spans="1:10" ht="16">
      <c r="A1186" s="13" t="s">
        <v>721</v>
      </c>
      <c r="B1186" s="12" t="s">
        <v>78</v>
      </c>
      <c r="C1186" s="12" t="s">
        <v>103</v>
      </c>
      <c r="D1186" s="12" t="s">
        <v>506</v>
      </c>
      <c r="E1186" s="12">
        <v>59.74</v>
      </c>
      <c r="F1186" s="14" t="str">
        <f t="shared" si="72"/>
        <v>2025-03-05ExpenseRona21010 Credit Card (CIBC Visa)59.74</v>
      </c>
      <c r="G1186" s="15">
        <f t="shared" si="73"/>
        <v>45721</v>
      </c>
      <c r="H1186" s="16" t="str">
        <f>IF((IFERROR((VLOOKUP(D1186,'Automation (QBO)'!A:B,2,FALSE)),"0"))=0,"Suspense",(IFERROR((VLOOKUP(D1186,'Automation (QBO)'!A:B,2,FALSE)),"Suspense")))</f>
        <v>Credit Card (CIBC Visa)</v>
      </c>
      <c r="I1186" s="17">
        <f t="shared" si="74"/>
        <v>59.74</v>
      </c>
      <c r="J1186" s="12" t="str">
        <f t="shared" si="75"/>
        <v>Credit Card (CIBC Visa)</v>
      </c>
    </row>
    <row r="1187" spans="1:10" ht="16">
      <c r="A1187" s="13" t="s">
        <v>722</v>
      </c>
      <c r="B1187" s="12" t="s">
        <v>78</v>
      </c>
      <c r="C1187" s="12" t="s">
        <v>102</v>
      </c>
      <c r="D1187" s="12" t="s">
        <v>212</v>
      </c>
      <c r="E1187" s="12">
        <v>202.11</v>
      </c>
      <c r="F1187" s="14" t="str">
        <f t="shared" si="72"/>
        <v>2025-03-06ExpenseInsurance Corporation of British Columbia52185 Insurance - Vehicles202.11</v>
      </c>
      <c r="G1187" s="15">
        <f t="shared" si="73"/>
        <v>45722</v>
      </c>
      <c r="H1187" s="16" t="str">
        <f>IF((IFERROR((VLOOKUP(D1187,'Automation (QBO)'!A:B,2,FALSE)),"0"))=0,"Suspense",(IFERROR((VLOOKUP(D1187,'Automation (QBO)'!A:B,2,FALSE)),"Suspense")))</f>
        <v>Insurance - Vehicles</v>
      </c>
      <c r="I1187" s="17">
        <f t="shared" si="74"/>
        <v>202.11</v>
      </c>
      <c r="J1187" s="12" t="str">
        <f t="shared" si="75"/>
        <v>Insurance - Vehicles</v>
      </c>
    </row>
    <row r="1188" spans="1:10" ht="16">
      <c r="A1188" s="13" t="s">
        <v>722</v>
      </c>
      <c r="B1188" s="12" t="s">
        <v>78</v>
      </c>
      <c r="C1188" s="12" t="s">
        <v>102</v>
      </c>
      <c r="D1188" s="12" t="s">
        <v>199</v>
      </c>
      <c r="E1188" s="12">
        <v>0</v>
      </c>
      <c r="F1188" s="14" t="str">
        <f t="shared" si="72"/>
        <v>2025-03-06ExpenseInsurance Corporation of British Columbia21020 GST/HST Payable0</v>
      </c>
      <c r="G1188" s="15">
        <f t="shared" si="73"/>
        <v>45722</v>
      </c>
      <c r="H1188" s="16" t="str">
        <f>IF((IFERROR((VLOOKUP(D1188,'Automation (QBO)'!A:B,2,FALSE)),"0"))=0,"Suspense",(IFERROR((VLOOKUP(D1188,'Automation (QBO)'!A:B,2,FALSE)),"Suspense")))</f>
        <v>GST/HST Payable</v>
      </c>
      <c r="I1188" s="17">
        <f t="shared" si="74"/>
        <v>0</v>
      </c>
      <c r="J1188" s="12" t="str">
        <f t="shared" si="75"/>
        <v>GST/HST Payable</v>
      </c>
    </row>
    <row r="1189" spans="1:10" ht="16">
      <c r="A1189" s="13" t="s">
        <v>722</v>
      </c>
      <c r="B1189" s="12" t="s">
        <v>78</v>
      </c>
      <c r="C1189" s="12" t="s">
        <v>101</v>
      </c>
      <c r="D1189" s="12" t="s">
        <v>384</v>
      </c>
      <c r="E1189" s="12">
        <v>11.72</v>
      </c>
      <c r="F1189" s="14" t="str">
        <f t="shared" si="72"/>
        <v>2025-03-06ExpenseAmazon52165 Subscriptions (Annual)11.72</v>
      </c>
      <c r="G1189" s="15">
        <f t="shared" si="73"/>
        <v>45722</v>
      </c>
      <c r="H1189" s="16" t="str">
        <f>IF((IFERROR((VLOOKUP(D1189,'Automation (QBO)'!A:B,2,FALSE)),"0"))=0,"Suspense",(IFERROR((VLOOKUP(D1189,'Automation (QBO)'!A:B,2,FALSE)),"Suspense")))</f>
        <v>Subscriptions (Annual)</v>
      </c>
      <c r="I1189" s="17">
        <f t="shared" si="74"/>
        <v>11.72</v>
      </c>
      <c r="J1189" s="12" t="str">
        <f t="shared" si="75"/>
        <v>Subscriptions (Annual)</v>
      </c>
    </row>
    <row r="1190" spans="1:10" ht="16">
      <c r="A1190" s="13" t="s">
        <v>722</v>
      </c>
      <c r="B1190" s="12" t="s">
        <v>78</v>
      </c>
      <c r="C1190" s="12" t="s">
        <v>101</v>
      </c>
      <c r="D1190" s="12" t="s">
        <v>199</v>
      </c>
      <c r="E1190" s="12">
        <v>-0.59</v>
      </c>
      <c r="F1190" s="14" t="str">
        <f t="shared" si="72"/>
        <v>2025-03-06ExpenseAmazon21020 GST/HST Payable-0.59</v>
      </c>
      <c r="G1190" s="15">
        <f t="shared" si="73"/>
        <v>45722</v>
      </c>
      <c r="H1190" s="16" t="str">
        <f>IF((IFERROR((VLOOKUP(D1190,'Automation (QBO)'!A:B,2,FALSE)),"0"))=0,"Suspense",(IFERROR((VLOOKUP(D1190,'Automation (QBO)'!A:B,2,FALSE)),"Suspense")))</f>
        <v>GST/HST Payable</v>
      </c>
      <c r="I1190" s="17">
        <f t="shared" si="74"/>
        <v>-0.59</v>
      </c>
      <c r="J1190" s="12" t="str">
        <f t="shared" si="75"/>
        <v>GST/HST Payable</v>
      </c>
    </row>
    <row r="1191" spans="1:10" ht="16">
      <c r="A1191" s="13" t="s">
        <v>722</v>
      </c>
      <c r="B1191" s="12" t="s">
        <v>78</v>
      </c>
      <c r="C1191" s="12" t="s">
        <v>90</v>
      </c>
      <c r="D1191" s="12" t="s">
        <v>670</v>
      </c>
      <c r="E1191" s="12">
        <v>71.459999999999994</v>
      </c>
      <c r="F1191" s="14" t="str">
        <f t="shared" si="72"/>
        <v>2025-03-06ExpensePetro Canada51205 COGS - Fuel71.46</v>
      </c>
      <c r="G1191" s="15">
        <f t="shared" si="73"/>
        <v>45722</v>
      </c>
      <c r="H1191" s="16" t="str">
        <f>IF((IFERROR((VLOOKUP(D1191,'Automation (QBO)'!A:B,2,FALSE)),"0"))=0,"Suspense",(IFERROR((VLOOKUP(D1191,'Automation (QBO)'!A:B,2,FALSE)),"Suspense")))</f>
        <v>Fuel</v>
      </c>
      <c r="I1191" s="17">
        <f t="shared" si="74"/>
        <v>71.459999999999994</v>
      </c>
      <c r="J1191" s="12" t="str">
        <f t="shared" si="75"/>
        <v>Fuel</v>
      </c>
    </row>
    <row r="1192" spans="1:10" ht="16">
      <c r="A1192" s="13" t="s">
        <v>722</v>
      </c>
      <c r="B1192" s="12" t="s">
        <v>78</v>
      </c>
      <c r="C1192" s="12" t="s">
        <v>90</v>
      </c>
      <c r="D1192" s="12" t="s">
        <v>199</v>
      </c>
      <c r="E1192" s="12">
        <v>-3.57</v>
      </c>
      <c r="F1192" s="14" t="str">
        <f t="shared" si="72"/>
        <v>2025-03-06ExpensePetro Canada21020 GST/HST Payable-3.57</v>
      </c>
      <c r="G1192" s="15">
        <f t="shared" si="73"/>
        <v>45722</v>
      </c>
      <c r="H1192" s="16" t="str">
        <f>IF((IFERROR((VLOOKUP(D1192,'Automation (QBO)'!A:B,2,FALSE)),"0"))=0,"Suspense",(IFERROR((VLOOKUP(D1192,'Automation (QBO)'!A:B,2,FALSE)),"Suspense")))</f>
        <v>GST/HST Payable</v>
      </c>
      <c r="I1192" s="17">
        <f t="shared" si="74"/>
        <v>-3.57</v>
      </c>
      <c r="J1192" s="12" t="str">
        <f t="shared" si="75"/>
        <v>GST/HST Payable</v>
      </c>
    </row>
    <row r="1193" spans="1:10" ht="16">
      <c r="A1193" s="13" t="s">
        <v>722</v>
      </c>
      <c r="B1193" s="12" t="s">
        <v>78</v>
      </c>
      <c r="C1193" s="12" t="s">
        <v>102</v>
      </c>
      <c r="D1193" s="12" t="s">
        <v>201</v>
      </c>
      <c r="E1193" s="12">
        <v>-202.11</v>
      </c>
      <c r="F1193" s="14" t="str">
        <f t="shared" si="72"/>
        <v>2025-03-06ExpenseInsurance Corporation of British Columbia11005 Chequing (CIBC)-202.11</v>
      </c>
      <c r="G1193" s="15">
        <f t="shared" si="73"/>
        <v>45722</v>
      </c>
      <c r="H1193" s="16" t="str">
        <f>IF((IFERROR((VLOOKUP(D1193,'Automation (QBO)'!A:B,2,FALSE)),"0"))=0,"Suspense",(IFERROR((VLOOKUP(D1193,'Automation (QBO)'!A:B,2,FALSE)),"Suspense")))</f>
        <v>Chequing (CIBC)</v>
      </c>
      <c r="I1193" s="17">
        <f t="shared" si="74"/>
        <v>-202.11</v>
      </c>
      <c r="J1193" s="12" t="str">
        <f t="shared" si="75"/>
        <v>Chequing (CIBC)</v>
      </c>
    </row>
    <row r="1194" spans="1:10" ht="16">
      <c r="A1194" s="13" t="s">
        <v>722</v>
      </c>
      <c r="B1194" s="12" t="s">
        <v>78</v>
      </c>
      <c r="C1194" s="12" t="s">
        <v>129</v>
      </c>
      <c r="D1194" s="12" t="s">
        <v>210</v>
      </c>
      <c r="E1194" s="12">
        <v>29.64</v>
      </c>
      <c r="F1194" s="14" t="str">
        <f t="shared" si="72"/>
        <v>2025-03-06ExpenseUber52205 Travel &amp; Parking29.64</v>
      </c>
      <c r="G1194" s="15">
        <f t="shared" si="73"/>
        <v>45722</v>
      </c>
      <c r="H1194" s="16" t="str">
        <f>IF((IFERROR((VLOOKUP(D1194,'Automation (QBO)'!A:B,2,FALSE)),"0"))=0,"Suspense",(IFERROR((VLOOKUP(D1194,'Automation (QBO)'!A:B,2,FALSE)),"Suspense")))</f>
        <v>Travel &amp; Parking</v>
      </c>
      <c r="I1194" s="17">
        <f t="shared" si="74"/>
        <v>29.64</v>
      </c>
      <c r="J1194" s="12" t="str">
        <f t="shared" si="75"/>
        <v>Travel &amp; Parking</v>
      </c>
    </row>
    <row r="1195" spans="1:10" ht="16">
      <c r="A1195" s="13" t="s">
        <v>722</v>
      </c>
      <c r="B1195" s="12" t="s">
        <v>78</v>
      </c>
      <c r="C1195" s="12" t="s">
        <v>129</v>
      </c>
      <c r="D1195" s="12" t="s">
        <v>199</v>
      </c>
      <c r="E1195" s="12">
        <v>0</v>
      </c>
      <c r="F1195" s="14" t="str">
        <f t="shared" si="72"/>
        <v>2025-03-06ExpenseUber21020 GST/HST Payable0</v>
      </c>
      <c r="G1195" s="15">
        <f t="shared" si="73"/>
        <v>45722</v>
      </c>
      <c r="H1195" s="16" t="str">
        <f>IF((IFERROR((VLOOKUP(D1195,'Automation (QBO)'!A:B,2,FALSE)),"0"))=0,"Suspense",(IFERROR((VLOOKUP(D1195,'Automation (QBO)'!A:B,2,FALSE)),"Suspense")))</f>
        <v>GST/HST Payable</v>
      </c>
      <c r="I1195" s="17">
        <f t="shared" si="74"/>
        <v>0</v>
      </c>
      <c r="J1195" s="12" t="str">
        <f t="shared" si="75"/>
        <v>GST/HST Payable</v>
      </c>
    </row>
    <row r="1196" spans="1:10" ht="16">
      <c r="A1196" s="13" t="s">
        <v>722</v>
      </c>
      <c r="B1196" s="12" t="s">
        <v>78</v>
      </c>
      <c r="C1196" s="12" t="s">
        <v>723</v>
      </c>
      <c r="D1196" s="12" t="s">
        <v>724</v>
      </c>
      <c r="E1196" s="12">
        <v>236.42</v>
      </c>
      <c r="F1196" s="14" t="str">
        <f t="shared" si="72"/>
        <v>2025-03-06ExpenseAce Courier52130 Courier &amp; Postage236.42</v>
      </c>
      <c r="G1196" s="15">
        <f t="shared" si="73"/>
        <v>45722</v>
      </c>
      <c r="H1196" s="16" t="str">
        <f>IF((IFERROR((VLOOKUP(D1196,'Automation (QBO)'!A:B,2,FALSE)),"0"))=0,"Suspense",(IFERROR((VLOOKUP(D1196,'Automation (QBO)'!A:B,2,FALSE)),"Suspense")))</f>
        <v>Office Supplies</v>
      </c>
      <c r="I1196" s="17">
        <f t="shared" si="74"/>
        <v>236.42</v>
      </c>
      <c r="J1196" s="12" t="str">
        <f t="shared" si="75"/>
        <v>Office Supplies</v>
      </c>
    </row>
    <row r="1197" spans="1:10" ht="16">
      <c r="A1197" s="13" t="s">
        <v>722</v>
      </c>
      <c r="B1197" s="12" t="s">
        <v>78</v>
      </c>
      <c r="C1197" s="12" t="s">
        <v>723</v>
      </c>
      <c r="D1197" s="12" t="s">
        <v>506</v>
      </c>
      <c r="E1197" s="12">
        <v>236.42</v>
      </c>
      <c r="F1197" s="14" t="str">
        <f t="shared" si="72"/>
        <v>2025-03-06ExpenseAce Courier21010 Credit Card (CIBC Visa)236.42</v>
      </c>
      <c r="G1197" s="15">
        <f t="shared" si="73"/>
        <v>45722</v>
      </c>
      <c r="H1197" s="16" t="str">
        <f>IF((IFERROR((VLOOKUP(D1197,'Automation (QBO)'!A:B,2,FALSE)),"0"))=0,"Suspense",(IFERROR((VLOOKUP(D1197,'Automation (QBO)'!A:B,2,FALSE)),"Suspense")))</f>
        <v>Credit Card (CIBC Visa)</v>
      </c>
      <c r="I1197" s="17">
        <f t="shared" si="74"/>
        <v>236.42</v>
      </c>
      <c r="J1197" s="12" t="str">
        <f t="shared" si="75"/>
        <v>Credit Card (CIBC Visa)</v>
      </c>
    </row>
    <row r="1198" spans="1:10" ht="16">
      <c r="A1198" s="13" t="s">
        <v>722</v>
      </c>
      <c r="B1198" s="12" t="s">
        <v>78</v>
      </c>
      <c r="C1198" s="12" t="s">
        <v>90</v>
      </c>
      <c r="D1198" s="12" t="s">
        <v>506</v>
      </c>
      <c r="E1198" s="12">
        <v>75.03</v>
      </c>
      <c r="F1198" s="14" t="str">
        <f t="shared" si="72"/>
        <v>2025-03-06ExpensePetro Canada21010 Credit Card (CIBC Visa)75.03</v>
      </c>
      <c r="G1198" s="15">
        <f t="shared" si="73"/>
        <v>45722</v>
      </c>
      <c r="H1198" s="16" t="str">
        <f>IF((IFERROR((VLOOKUP(D1198,'Automation (QBO)'!A:B,2,FALSE)),"0"))=0,"Suspense",(IFERROR((VLOOKUP(D1198,'Automation (QBO)'!A:B,2,FALSE)),"Suspense")))</f>
        <v>Credit Card (CIBC Visa)</v>
      </c>
      <c r="I1198" s="17">
        <f t="shared" si="74"/>
        <v>75.03</v>
      </c>
      <c r="J1198" s="12" t="str">
        <f t="shared" si="75"/>
        <v>Credit Card (CIBC Visa)</v>
      </c>
    </row>
    <row r="1199" spans="1:10" ht="16">
      <c r="A1199" s="13" t="s">
        <v>722</v>
      </c>
      <c r="B1199" s="12" t="s">
        <v>78</v>
      </c>
      <c r="C1199" s="12" t="s">
        <v>129</v>
      </c>
      <c r="D1199" s="12" t="s">
        <v>506</v>
      </c>
      <c r="E1199" s="12">
        <v>29.64</v>
      </c>
      <c r="F1199" s="14" t="str">
        <f t="shared" si="72"/>
        <v>2025-03-06ExpenseUber21010 Credit Card (CIBC Visa)29.64</v>
      </c>
      <c r="G1199" s="15">
        <f t="shared" si="73"/>
        <v>45722</v>
      </c>
      <c r="H1199" s="16" t="str">
        <f>IF((IFERROR((VLOOKUP(D1199,'Automation (QBO)'!A:B,2,FALSE)),"0"))=0,"Suspense",(IFERROR((VLOOKUP(D1199,'Automation (QBO)'!A:B,2,FALSE)),"Suspense")))</f>
        <v>Credit Card (CIBC Visa)</v>
      </c>
      <c r="I1199" s="17">
        <f t="shared" si="74"/>
        <v>29.64</v>
      </c>
      <c r="J1199" s="12" t="str">
        <f t="shared" si="75"/>
        <v>Credit Card (CIBC Visa)</v>
      </c>
    </row>
    <row r="1200" spans="1:10" ht="16">
      <c r="A1200" s="13" t="s">
        <v>722</v>
      </c>
      <c r="B1200" s="12" t="s">
        <v>78</v>
      </c>
      <c r="C1200" s="12" t="s">
        <v>101</v>
      </c>
      <c r="D1200" s="12" t="s">
        <v>506</v>
      </c>
      <c r="E1200" s="12">
        <v>12.31</v>
      </c>
      <c r="F1200" s="14" t="str">
        <f t="shared" si="72"/>
        <v>2025-03-06ExpenseAmazon21010 Credit Card (CIBC Visa)12.31</v>
      </c>
      <c r="G1200" s="15">
        <f t="shared" si="73"/>
        <v>45722</v>
      </c>
      <c r="H1200" s="16" t="str">
        <f>IF((IFERROR((VLOOKUP(D1200,'Automation (QBO)'!A:B,2,FALSE)),"0"))=0,"Suspense",(IFERROR((VLOOKUP(D1200,'Automation (QBO)'!A:B,2,FALSE)),"Suspense")))</f>
        <v>Credit Card (CIBC Visa)</v>
      </c>
      <c r="I1200" s="17">
        <f t="shared" si="74"/>
        <v>12.31</v>
      </c>
      <c r="J1200" s="12" t="str">
        <f t="shared" si="75"/>
        <v>Credit Card (CIBC Visa)</v>
      </c>
    </row>
    <row r="1201" spans="1:10" ht="16">
      <c r="A1201" s="13" t="s">
        <v>725</v>
      </c>
      <c r="B1201" s="12" t="s">
        <v>78</v>
      </c>
      <c r="C1201" s="12" t="s">
        <v>103</v>
      </c>
      <c r="D1201" s="12" t="s">
        <v>661</v>
      </c>
      <c r="E1201" s="12">
        <v>67.67</v>
      </c>
      <c r="F1201" s="14" t="str">
        <f t="shared" si="72"/>
        <v>2025-03-07ExpenseRona51335 Project Expense - Materials67.67</v>
      </c>
      <c r="G1201" s="15">
        <f t="shared" si="73"/>
        <v>45723</v>
      </c>
      <c r="H1201" s="16" t="str">
        <f>IF((IFERROR((VLOOKUP(D1201,'Automation (QBO)'!A:B,2,FALSE)),"0"))=0,"Suspense",(IFERROR((VLOOKUP(D1201,'Automation (QBO)'!A:B,2,FALSE)),"Suspense")))</f>
        <v>Project Expense - Materials</v>
      </c>
      <c r="I1201" s="17">
        <f t="shared" si="74"/>
        <v>67.67</v>
      </c>
      <c r="J1201" s="12" t="str">
        <f t="shared" si="75"/>
        <v>Project Expense - Materials</v>
      </c>
    </row>
    <row r="1202" spans="1:10" ht="16">
      <c r="A1202" s="13" t="s">
        <v>725</v>
      </c>
      <c r="B1202" s="12" t="s">
        <v>78</v>
      </c>
      <c r="C1202" s="12" t="s">
        <v>103</v>
      </c>
      <c r="D1202" s="12" t="s">
        <v>199</v>
      </c>
      <c r="E1202" s="12">
        <v>-3.16</v>
      </c>
      <c r="F1202" s="14" t="str">
        <f t="shared" si="72"/>
        <v>2025-03-07ExpenseRona21020 GST/HST Payable-3.16</v>
      </c>
      <c r="G1202" s="15">
        <f t="shared" si="73"/>
        <v>45723</v>
      </c>
      <c r="H1202" s="16" t="str">
        <f>IF((IFERROR((VLOOKUP(D1202,'Automation (QBO)'!A:B,2,FALSE)),"0"))=0,"Suspense",(IFERROR((VLOOKUP(D1202,'Automation (QBO)'!A:B,2,FALSE)),"Suspense")))</f>
        <v>GST/HST Payable</v>
      </c>
      <c r="I1202" s="17">
        <f t="shared" si="74"/>
        <v>-3.16</v>
      </c>
      <c r="J1202" s="12" t="str">
        <f t="shared" si="75"/>
        <v>GST/HST Payable</v>
      </c>
    </row>
    <row r="1203" spans="1:10" ht="16">
      <c r="A1203" s="13" t="s">
        <v>725</v>
      </c>
      <c r="B1203" s="12" t="s">
        <v>78</v>
      </c>
      <c r="C1203" s="12" t="s">
        <v>103</v>
      </c>
      <c r="D1203" s="12" t="s">
        <v>506</v>
      </c>
      <c r="E1203" s="12">
        <v>70.83</v>
      </c>
      <c r="F1203" s="14" t="str">
        <f t="shared" si="72"/>
        <v>2025-03-07ExpenseRona21010 Credit Card (CIBC Visa)70.83</v>
      </c>
      <c r="G1203" s="15">
        <f t="shared" si="73"/>
        <v>45723</v>
      </c>
      <c r="H1203" s="16" t="str">
        <f>IF((IFERROR((VLOOKUP(D1203,'Automation (QBO)'!A:B,2,FALSE)),"0"))=0,"Suspense",(IFERROR((VLOOKUP(D1203,'Automation (QBO)'!A:B,2,FALSE)),"Suspense")))</f>
        <v>Credit Card (CIBC Visa)</v>
      </c>
      <c r="I1203" s="17">
        <f t="shared" si="74"/>
        <v>70.83</v>
      </c>
      <c r="J1203" s="12" t="str">
        <f t="shared" si="75"/>
        <v>Credit Card (CIBC Visa)</v>
      </c>
    </row>
    <row r="1204" spans="1:10" ht="16">
      <c r="A1204" s="13" t="s">
        <v>726</v>
      </c>
      <c r="B1204" s="12" t="s">
        <v>78</v>
      </c>
      <c r="C1204" s="12" t="s">
        <v>90</v>
      </c>
      <c r="D1204" s="12" t="s">
        <v>670</v>
      </c>
      <c r="E1204" s="12">
        <v>177.3</v>
      </c>
      <c r="F1204" s="14" t="str">
        <f t="shared" si="72"/>
        <v>2025-03-09ExpensePetro Canada51205 COGS - Fuel177.3</v>
      </c>
      <c r="G1204" s="15">
        <f t="shared" si="73"/>
        <v>45725</v>
      </c>
      <c r="H1204" s="16" t="str">
        <f>IF((IFERROR((VLOOKUP(D1204,'Automation (QBO)'!A:B,2,FALSE)),"0"))=0,"Suspense",(IFERROR((VLOOKUP(D1204,'Automation (QBO)'!A:B,2,FALSE)),"Suspense")))</f>
        <v>Fuel</v>
      </c>
      <c r="I1204" s="17">
        <f t="shared" si="74"/>
        <v>177.3</v>
      </c>
      <c r="J1204" s="12" t="str">
        <f t="shared" si="75"/>
        <v>Fuel</v>
      </c>
    </row>
    <row r="1205" spans="1:10" ht="16">
      <c r="A1205" s="13" t="s">
        <v>726</v>
      </c>
      <c r="B1205" s="12" t="s">
        <v>78</v>
      </c>
      <c r="C1205" s="12" t="s">
        <v>90</v>
      </c>
      <c r="D1205" s="12" t="s">
        <v>199</v>
      </c>
      <c r="E1205" s="12">
        <v>-8.86</v>
      </c>
      <c r="F1205" s="14" t="str">
        <f t="shared" si="72"/>
        <v>2025-03-09ExpensePetro Canada21020 GST/HST Payable-8.86</v>
      </c>
      <c r="G1205" s="15">
        <f t="shared" si="73"/>
        <v>45725</v>
      </c>
      <c r="H1205" s="16" t="str">
        <f>IF((IFERROR((VLOOKUP(D1205,'Automation (QBO)'!A:B,2,FALSE)),"0"))=0,"Suspense",(IFERROR((VLOOKUP(D1205,'Automation (QBO)'!A:B,2,FALSE)),"Suspense")))</f>
        <v>GST/HST Payable</v>
      </c>
      <c r="I1205" s="17">
        <f t="shared" si="74"/>
        <v>-8.86</v>
      </c>
      <c r="J1205" s="12" t="str">
        <f t="shared" si="75"/>
        <v>GST/HST Payable</v>
      </c>
    </row>
    <row r="1206" spans="1:10" ht="16">
      <c r="A1206" s="13" t="s">
        <v>726</v>
      </c>
      <c r="B1206" s="12" t="s">
        <v>78</v>
      </c>
      <c r="C1206" s="12" t="s">
        <v>90</v>
      </c>
      <c r="D1206" s="12" t="s">
        <v>506</v>
      </c>
      <c r="E1206" s="12">
        <v>186.16</v>
      </c>
      <c r="F1206" s="14" t="str">
        <f t="shared" si="72"/>
        <v>2025-03-09ExpensePetro Canada21010 Credit Card (CIBC Visa)186.16</v>
      </c>
      <c r="G1206" s="15">
        <f t="shared" si="73"/>
        <v>45725</v>
      </c>
      <c r="H1206" s="16" t="str">
        <f>IF((IFERROR((VLOOKUP(D1206,'Automation (QBO)'!A:B,2,FALSE)),"0"))=0,"Suspense",(IFERROR((VLOOKUP(D1206,'Automation (QBO)'!A:B,2,FALSE)),"Suspense")))</f>
        <v>Credit Card (CIBC Visa)</v>
      </c>
      <c r="I1206" s="17">
        <f t="shared" si="74"/>
        <v>186.16</v>
      </c>
      <c r="J1206" s="12" t="str">
        <f t="shared" si="75"/>
        <v>Credit Card (CIBC Visa)</v>
      </c>
    </row>
    <row r="1207" spans="1:10" ht="16">
      <c r="A1207" s="13" t="s">
        <v>609</v>
      </c>
      <c r="B1207" s="12" t="s">
        <v>78</v>
      </c>
      <c r="C1207" s="12" t="s">
        <v>116</v>
      </c>
      <c r="D1207" s="12" t="s">
        <v>655</v>
      </c>
      <c r="E1207" s="12">
        <v>1200</v>
      </c>
      <c r="F1207" s="14" t="str">
        <f t="shared" si="72"/>
        <v>2025-03-10ExpenseRoarty Painting51320 Project Expense - Subcontractors1200</v>
      </c>
      <c r="G1207" s="15">
        <f t="shared" si="73"/>
        <v>45726</v>
      </c>
      <c r="H1207" s="16" t="str">
        <f>IF((IFERROR((VLOOKUP(D1207,'Automation (QBO)'!A:B,2,FALSE)),"0"))=0,"Suspense",(IFERROR((VLOOKUP(D1207,'Automation (QBO)'!A:B,2,FALSE)),"Suspense")))</f>
        <v>Project Expense - Subcontractors</v>
      </c>
      <c r="I1207" s="17">
        <f t="shared" si="74"/>
        <v>1200</v>
      </c>
      <c r="J1207" s="12" t="str">
        <f t="shared" si="75"/>
        <v>Project Expense - Subcontractors</v>
      </c>
    </row>
    <row r="1208" spans="1:10" ht="16">
      <c r="A1208" s="13" t="s">
        <v>609</v>
      </c>
      <c r="B1208" s="12" t="s">
        <v>78</v>
      </c>
      <c r="C1208" s="12" t="s">
        <v>116</v>
      </c>
      <c r="D1208" s="12" t="s">
        <v>199</v>
      </c>
      <c r="E1208" s="12">
        <v>-60</v>
      </c>
      <c r="F1208" s="14" t="str">
        <f t="shared" si="72"/>
        <v>2025-03-10ExpenseRoarty Painting21020 GST/HST Payable-60</v>
      </c>
      <c r="G1208" s="15">
        <f t="shared" si="73"/>
        <v>45726</v>
      </c>
      <c r="H1208" s="16" t="str">
        <f>IF((IFERROR((VLOOKUP(D1208,'Automation (QBO)'!A:B,2,FALSE)),"0"))=0,"Suspense",(IFERROR((VLOOKUP(D1208,'Automation (QBO)'!A:B,2,FALSE)),"Suspense")))</f>
        <v>GST/HST Payable</v>
      </c>
      <c r="I1208" s="17">
        <f t="shared" si="74"/>
        <v>-60</v>
      </c>
      <c r="J1208" s="12" t="str">
        <f t="shared" si="75"/>
        <v>GST/HST Payable</v>
      </c>
    </row>
    <row r="1209" spans="1:10" ht="16">
      <c r="A1209" s="13" t="s">
        <v>609</v>
      </c>
      <c r="B1209" s="12" t="s">
        <v>78</v>
      </c>
      <c r="C1209" s="12" t="s">
        <v>113</v>
      </c>
      <c r="D1209" s="12" t="s">
        <v>199</v>
      </c>
      <c r="E1209" s="12">
        <v>-165</v>
      </c>
      <c r="F1209" s="14" t="str">
        <f t="shared" si="72"/>
        <v>2025-03-10ExpenseCS Drywall LTD21020 GST/HST Payable-165</v>
      </c>
      <c r="G1209" s="15">
        <f t="shared" si="73"/>
        <v>45726</v>
      </c>
      <c r="H1209" s="16" t="str">
        <f>IF((IFERROR((VLOOKUP(D1209,'Automation (QBO)'!A:B,2,FALSE)),"0"))=0,"Suspense",(IFERROR((VLOOKUP(D1209,'Automation (QBO)'!A:B,2,FALSE)),"Suspense")))</f>
        <v>GST/HST Payable</v>
      </c>
      <c r="I1209" s="17">
        <f t="shared" si="74"/>
        <v>-165</v>
      </c>
      <c r="J1209" s="12" t="str">
        <f t="shared" si="75"/>
        <v>GST/HST Payable</v>
      </c>
    </row>
    <row r="1210" spans="1:10" ht="16">
      <c r="A1210" s="13" t="s">
        <v>609</v>
      </c>
      <c r="B1210" s="12" t="s">
        <v>78</v>
      </c>
      <c r="C1210" s="12" t="s">
        <v>113</v>
      </c>
      <c r="D1210" s="12" t="s">
        <v>655</v>
      </c>
      <c r="E1210" s="12">
        <v>3300</v>
      </c>
      <c r="F1210" s="14" t="str">
        <f t="shared" si="72"/>
        <v>2025-03-10ExpenseCS Drywall LTD51320 Project Expense - Subcontractors3300</v>
      </c>
      <c r="G1210" s="15">
        <f t="shared" si="73"/>
        <v>45726</v>
      </c>
      <c r="H1210" s="16" t="str">
        <f>IF((IFERROR((VLOOKUP(D1210,'Automation (QBO)'!A:B,2,FALSE)),"0"))=0,"Suspense",(IFERROR((VLOOKUP(D1210,'Automation (QBO)'!A:B,2,FALSE)),"Suspense")))</f>
        <v>Project Expense - Subcontractors</v>
      </c>
      <c r="I1210" s="17">
        <f t="shared" si="74"/>
        <v>3300</v>
      </c>
      <c r="J1210" s="12" t="str">
        <f t="shared" si="75"/>
        <v>Project Expense - Subcontractors</v>
      </c>
    </row>
    <row r="1211" spans="1:10" ht="16">
      <c r="A1211" s="13" t="s">
        <v>609</v>
      </c>
      <c r="B1211" s="12" t="s">
        <v>106</v>
      </c>
      <c r="C1211" s="12" t="s">
        <v>164</v>
      </c>
      <c r="D1211" s="12" t="s">
        <v>666</v>
      </c>
      <c r="E1211" s="12">
        <v>-6142.5</v>
      </c>
      <c r="F1211" s="14" t="str">
        <f t="shared" si="72"/>
        <v>2025-03-10PaymentBrowns Newport Village12000 [Accounts Receivable]-6142.5</v>
      </c>
      <c r="G1211" s="15">
        <f t="shared" si="73"/>
        <v>45726</v>
      </c>
      <c r="H1211" s="16" t="str">
        <f>IF((IFERROR((VLOOKUP(D1211,'Automation (QBO)'!A:B,2,FALSE)),"0"))=0,"Suspense",(IFERROR((VLOOKUP(D1211,'Automation (QBO)'!A:B,2,FALSE)),"Suspense")))</f>
        <v>Accounts Recievable - Suspense</v>
      </c>
      <c r="I1211" s="17">
        <f t="shared" si="74"/>
        <v>-6142.5</v>
      </c>
      <c r="J1211" s="12" t="str">
        <f t="shared" si="75"/>
        <v>Accounts Recievable - Suspense</v>
      </c>
    </row>
    <row r="1212" spans="1:10" ht="16">
      <c r="A1212" s="13" t="s">
        <v>609</v>
      </c>
      <c r="B1212" s="12" t="s">
        <v>84</v>
      </c>
      <c r="C1212" s="12" t="s">
        <v>114</v>
      </c>
      <c r="D1212" s="12" t="s">
        <v>667</v>
      </c>
      <c r="E1212" s="12">
        <v>1700</v>
      </c>
      <c r="F1212" s="14" t="str">
        <f t="shared" si="72"/>
        <v>2025-03-10InvoiceGarden of Granite Winery:Garden of Granite Project41005 Labour - Project Managment1700</v>
      </c>
      <c r="G1212" s="15">
        <f t="shared" si="73"/>
        <v>45726</v>
      </c>
      <c r="H1212" s="16" t="str">
        <f>IF((IFERROR((VLOOKUP(D1212,'Automation (QBO)'!A:B,2,FALSE)),"0"))=0,"Suspense",(IFERROR((VLOOKUP(D1212,'Automation (QBO)'!A:B,2,FALSE)),"Suspense")))</f>
        <v>Labour - Project Managment</v>
      </c>
      <c r="I1212" s="17">
        <f t="shared" si="74"/>
        <v>1700</v>
      </c>
      <c r="J1212" s="12" t="str">
        <f t="shared" si="75"/>
        <v>Labour - Project Managment</v>
      </c>
    </row>
    <row r="1213" spans="1:10" ht="16">
      <c r="A1213" s="13" t="s">
        <v>609</v>
      </c>
      <c r="B1213" s="12" t="s">
        <v>84</v>
      </c>
      <c r="C1213" s="12" t="s">
        <v>114</v>
      </c>
      <c r="D1213" s="12" t="s">
        <v>667</v>
      </c>
      <c r="E1213" s="12">
        <v>0</v>
      </c>
      <c r="F1213" s="14" t="str">
        <f t="shared" si="72"/>
        <v>2025-03-10InvoiceGarden of Granite Winery:Garden of Granite Project41005 Labour - Project Managment0</v>
      </c>
      <c r="G1213" s="15">
        <f t="shared" si="73"/>
        <v>45726</v>
      </c>
      <c r="H1213" s="16" t="str">
        <f>IF((IFERROR((VLOOKUP(D1213,'Automation (QBO)'!A:B,2,FALSE)),"0"))=0,"Suspense",(IFERROR((VLOOKUP(D1213,'Automation (QBO)'!A:B,2,FALSE)),"Suspense")))</f>
        <v>Labour - Project Managment</v>
      </c>
      <c r="I1213" s="17">
        <f t="shared" si="74"/>
        <v>0</v>
      </c>
      <c r="J1213" s="12" t="str">
        <f t="shared" si="75"/>
        <v>Labour - Project Managment</v>
      </c>
    </row>
    <row r="1214" spans="1:10" ht="16">
      <c r="A1214" s="13" t="s">
        <v>609</v>
      </c>
      <c r="B1214" s="12" t="s">
        <v>84</v>
      </c>
      <c r="C1214" s="12" t="s">
        <v>114</v>
      </c>
      <c r="D1214" s="12" t="s">
        <v>844</v>
      </c>
      <c r="E1214" s="12">
        <v>-411.49</v>
      </c>
      <c r="F1214" s="14" t="str">
        <f t="shared" si="72"/>
        <v>2025-03-10InvoiceGarden of Granite Winery:Garden of Granite Project42035 Billable Expense Income-411.49</v>
      </c>
      <c r="G1214" s="15">
        <f t="shared" si="73"/>
        <v>45726</v>
      </c>
      <c r="H1214" s="16" t="str">
        <f>IF((IFERROR((VLOOKUP(D1214,'Automation (QBO)'!A:B,2,FALSE)),"0"))=0,"Suspense",(IFERROR((VLOOKUP(D1214,'Automation (QBO)'!A:B,2,FALSE)),"Suspense")))</f>
        <v>Suspense</v>
      </c>
      <c r="I1214" s="17">
        <f t="shared" si="74"/>
        <v>-411.49</v>
      </c>
      <c r="J1214" s="12" t="str">
        <f t="shared" si="75"/>
        <v>Suspense</v>
      </c>
    </row>
    <row r="1215" spans="1:10" ht="16">
      <c r="A1215" s="13" t="s">
        <v>609</v>
      </c>
      <c r="B1215" s="12" t="s">
        <v>84</v>
      </c>
      <c r="C1215" s="12" t="s">
        <v>114</v>
      </c>
      <c r="D1215" s="12" t="s">
        <v>667</v>
      </c>
      <c r="E1215" s="12">
        <v>3656.25</v>
      </c>
      <c r="F1215" s="14" t="str">
        <f t="shared" si="72"/>
        <v>2025-03-10InvoiceGarden of Granite Winery:Garden of Granite Project41005 Labour - Project Managment3656.25</v>
      </c>
      <c r="G1215" s="15">
        <f t="shared" si="73"/>
        <v>45726</v>
      </c>
      <c r="H1215" s="16" t="str">
        <f>IF((IFERROR((VLOOKUP(D1215,'Automation (QBO)'!A:B,2,FALSE)),"0"))=0,"Suspense",(IFERROR((VLOOKUP(D1215,'Automation (QBO)'!A:B,2,FALSE)),"Suspense")))</f>
        <v>Labour - Project Managment</v>
      </c>
      <c r="I1215" s="17">
        <f t="shared" si="74"/>
        <v>3656.25</v>
      </c>
      <c r="J1215" s="12" t="str">
        <f t="shared" si="75"/>
        <v>Labour - Project Managment</v>
      </c>
    </row>
    <row r="1216" spans="1:10" ht="16">
      <c r="A1216" s="13" t="s">
        <v>609</v>
      </c>
      <c r="B1216" s="12" t="s">
        <v>84</v>
      </c>
      <c r="C1216" s="12" t="s">
        <v>114</v>
      </c>
      <c r="D1216" s="12" t="s">
        <v>667</v>
      </c>
      <c r="E1216" s="12">
        <v>988.95</v>
      </c>
      <c r="F1216" s="14" t="str">
        <f t="shared" si="72"/>
        <v>2025-03-10InvoiceGarden of Granite Winery:Garden of Granite Project41005 Labour - Project Managment988.95</v>
      </c>
      <c r="G1216" s="15">
        <f t="shared" si="73"/>
        <v>45726</v>
      </c>
      <c r="H1216" s="16" t="str">
        <f>IF((IFERROR((VLOOKUP(D1216,'Automation (QBO)'!A:B,2,FALSE)),"0"))=0,"Suspense",(IFERROR((VLOOKUP(D1216,'Automation (QBO)'!A:B,2,FALSE)),"Suspense")))</f>
        <v>Labour - Project Managment</v>
      </c>
      <c r="I1216" s="17">
        <f t="shared" si="74"/>
        <v>988.95</v>
      </c>
      <c r="J1216" s="12" t="str">
        <f t="shared" si="75"/>
        <v>Labour - Project Managment</v>
      </c>
    </row>
    <row r="1217" spans="1:10" ht="16">
      <c r="A1217" s="13" t="s">
        <v>609</v>
      </c>
      <c r="B1217" s="12" t="s">
        <v>84</v>
      </c>
      <c r="C1217" s="12" t="s">
        <v>114</v>
      </c>
      <c r="D1217" s="12" t="s">
        <v>667</v>
      </c>
      <c r="E1217" s="12">
        <v>5226.78</v>
      </c>
      <c r="F1217" s="14" t="str">
        <f t="shared" si="72"/>
        <v>2025-03-10InvoiceGarden of Granite Winery:Garden of Granite Project41005 Labour - Project Managment5226.78</v>
      </c>
      <c r="G1217" s="15">
        <f t="shared" si="73"/>
        <v>45726</v>
      </c>
      <c r="H1217" s="16" t="str">
        <f>IF((IFERROR((VLOOKUP(D1217,'Automation (QBO)'!A:B,2,FALSE)),"0"))=0,"Suspense",(IFERROR((VLOOKUP(D1217,'Automation (QBO)'!A:B,2,FALSE)),"Suspense")))</f>
        <v>Labour - Project Managment</v>
      </c>
      <c r="I1217" s="17">
        <f t="shared" si="74"/>
        <v>5226.78</v>
      </c>
      <c r="J1217" s="12" t="str">
        <f t="shared" si="75"/>
        <v>Labour - Project Managment</v>
      </c>
    </row>
    <row r="1218" spans="1:10" ht="16">
      <c r="A1218" s="13" t="s">
        <v>609</v>
      </c>
      <c r="B1218" s="12" t="s">
        <v>84</v>
      </c>
      <c r="C1218" s="12" t="s">
        <v>114</v>
      </c>
      <c r="D1218" s="12" t="s">
        <v>667</v>
      </c>
      <c r="E1218" s="12">
        <v>0</v>
      </c>
      <c r="F1218" s="14" t="str">
        <f t="shared" ref="F1218:F1281" si="76">A1218&amp;B1218&amp;C1218&amp;D1218&amp;E1218</f>
        <v>2025-03-10InvoiceGarden of Granite Winery:Garden of Granite Project41005 Labour - Project Managment0</v>
      </c>
      <c r="G1218" s="15">
        <f t="shared" ref="G1218:G1281" si="77">IFERROR((DATEVALUE(A1218)),A1218)</f>
        <v>45726</v>
      </c>
      <c r="H1218" s="16" t="str">
        <f>IF((IFERROR((VLOOKUP(D1218,'Automation (QBO)'!A:B,2,FALSE)),"0"))=0,"Suspense",(IFERROR((VLOOKUP(D1218,'Automation (QBO)'!A:B,2,FALSE)),"Suspense")))</f>
        <v>Labour - Project Managment</v>
      </c>
      <c r="I1218" s="17">
        <f t="shared" ref="I1218:I1281" si="78">E1218</f>
        <v>0</v>
      </c>
      <c r="J1218" s="12" t="str">
        <f t="shared" ref="J1218:J1281" si="79">H1218</f>
        <v>Labour - Project Managment</v>
      </c>
    </row>
    <row r="1219" spans="1:10" ht="16">
      <c r="A1219" s="13" t="s">
        <v>609</v>
      </c>
      <c r="B1219" s="12" t="s">
        <v>84</v>
      </c>
      <c r="C1219" s="12" t="s">
        <v>114</v>
      </c>
      <c r="D1219" s="12" t="s">
        <v>844</v>
      </c>
      <c r="E1219" s="12">
        <v>693.72</v>
      </c>
      <c r="F1219" s="14" t="str">
        <f t="shared" si="76"/>
        <v>2025-03-10InvoiceGarden of Granite Winery:Garden of Granite Project42035 Billable Expense Income693.72</v>
      </c>
      <c r="G1219" s="15">
        <f t="shared" si="77"/>
        <v>45726</v>
      </c>
      <c r="H1219" s="16" t="str">
        <f>IF((IFERROR((VLOOKUP(D1219,'Automation (QBO)'!A:B,2,FALSE)),"0"))=0,"Suspense",(IFERROR((VLOOKUP(D1219,'Automation (QBO)'!A:B,2,FALSE)),"Suspense")))</f>
        <v>Suspense</v>
      </c>
      <c r="I1219" s="17">
        <f t="shared" si="78"/>
        <v>693.72</v>
      </c>
      <c r="J1219" s="12" t="str">
        <f t="shared" si="79"/>
        <v>Suspense</v>
      </c>
    </row>
    <row r="1220" spans="1:10" ht="16">
      <c r="A1220" s="13" t="s">
        <v>609</v>
      </c>
      <c r="B1220" s="12" t="s">
        <v>84</v>
      </c>
      <c r="C1220" s="12" t="s">
        <v>114</v>
      </c>
      <c r="D1220" s="12" t="s">
        <v>667</v>
      </c>
      <c r="E1220" s="12">
        <v>4306.25</v>
      </c>
      <c r="F1220" s="14" t="str">
        <f t="shared" si="76"/>
        <v>2025-03-10InvoiceGarden of Granite Winery:Garden of Granite Project41005 Labour - Project Managment4306.25</v>
      </c>
      <c r="G1220" s="15">
        <f t="shared" si="77"/>
        <v>45726</v>
      </c>
      <c r="H1220" s="16" t="str">
        <f>IF((IFERROR((VLOOKUP(D1220,'Automation (QBO)'!A:B,2,FALSE)),"0"))=0,"Suspense",(IFERROR((VLOOKUP(D1220,'Automation (QBO)'!A:B,2,FALSE)),"Suspense")))</f>
        <v>Labour - Project Managment</v>
      </c>
      <c r="I1220" s="17">
        <f t="shared" si="78"/>
        <v>4306.25</v>
      </c>
      <c r="J1220" s="12" t="str">
        <f t="shared" si="79"/>
        <v>Labour - Project Managment</v>
      </c>
    </row>
    <row r="1221" spans="1:10" ht="16">
      <c r="A1221" s="13" t="s">
        <v>609</v>
      </c>
      <c r="B1221" s="12" t="s">
        <v>84</v>
      </c>
      <c r="C1221" s="12" t="s">
        <v>114</v>
      </c>
      <c r="D1221" s="12" t="s">
        <v>667</v>
      </c>
      <c r="E1221" s="12">
        <v>2045.35</v>
      </c>
      <c r="F1221" s="14" t="str">
        <f t="shared" si="76"/>
        <v>2025-03-10InvoiceGarden of Granite Winery:Garden of Granite Project41005 Labour - Project Managment2045.35</v>
      </c>
      <c r="G1221" s="15">
        <f t="shared" si="77"/>
        <v>45726</v>
      </c>
      <c r="H1221" s="16" t="str">
        <f>IF((IFERROR((VLOOKUP(D1221,'Automation (QBO)'!A:B,2,FALSE)),"0"))=0,"Suspense",(IFERROR((VLOOKUP(D1221,'Automation (QBO)'!A:B,2,FALSE)),"Suspense")))</f>
        <v>Labour - Project Managment</v>
      </c>
      <c r="I1221" s="17">
        <f t="shared" si="78"/>
        <v>2045.35</v>
      </c>
      <c r="J1221" s="12" t="str">
        <f t="shared" si="79"/>
        <v>Labour - Project Managment</v>
      </c>
    </row>
    <row r="1222" spans="1:10" ht="16">
      <c r="A1222" s="13" t="s">
        <v>609</v>
      </c>
      <c r="B1222" s="12" t="s">
        <v>84</v>
      </c>
      <c r="C1222" s="12" t="s">
        <v>114</v>
      </c>
      <c r="D1222" s="12" t="s">
        <v>666</v>
      </c>
      <c r="E1222" s="12">
        <v>0</v>
      </c>
      <c r="F1222" s="14" t="str">
        <f t="shared" si="76"/>
        <v>2025-03-10InvoiceGarden of Granite Winery:Garden of Granite Project12000 [Accounts Receivable]0</v>
      </c>
      <c r="G1222" s="15">
        <f t="shared" si="77"/>
        <v>45726</v>
      </c>
      <c r="H1222" s="16" t="str">
        <f>IF((IFERROR((VLOOKUP(D1222,'Automation (QBO)'!A:B,2,FALSE)),"0"))=0,"Suspense",(IFERROR((VLOOKUP(D1222,'Automation (QBO)'!A:B,2,FALSE)),"Suspense")))</f>
        <v>Accounts Recievable - Suspense</v>
      </c>
      <c r="I1222" s="17">
        <f t="shared" si="78"/>
        <v>0</v>
      </c>
      <c r="J1222" s="12" t="str">
        <f t="shared" si="79"/>
        <v>Accounts Recievable - Suspense</v>
      </c>
    </row>
    <row r="1223" spans="1:10" ht="16">
      <c r="A1223" s="13" t="s">
        <v>609</v>
      </c>
      <c r="B1223" s="12" t="s">
        <v>78</v>
      </c>
      <c r="C1223" s="12" t="s">
        <v>100</v>
      </c>
      <c r="D1223" s="12" t="s">
        <v>384</v>
      </c>
      <c r="E1223" s="12">
        <v>10.46</v>
      </c>
      <c r="F1223" s="14" t="str">
        <f t="shared" si="76"/>
        <v>2025-03-10ExpenseMicrosoft Canada Inc52165 Subscriptions (Annual)10.46</v>
      </c>
      <c r="G1223" s="15">
        <f t="shared" si="77"/>
        <v>45726</v>
      </c>
      <c r="H1223" s="16" t="str">
        <f>IF((IFERROR((VLOOKUP(D1223,'Automation (QBO)'!A:B,2,FALSE)),"0"))=0,"Suspense",(IFERROR((VLOOKUP(D1223,'Automation (QBO)'!A:B,2,FALSE)),"Suspense")))</f>
        <v>Subscriptions (Annual)</v>
      </c>
      <c r="I1223" s="17">
        <f t="shared" si="78"/>
        <v>10.46</v>
      </c>
      <c r="J1223" s="12" t="str">
        <f t="shared" si="79"/>
        <v>Subscriptions (Annual)</v>
      </c>
    </row>
    <row r="1224" spans="1:10" ht="16">
      <c r="A1224" s="13" t="s">
        <v>609</v>
      </c>
      <c r="B1224" s="12" t="s">
        <v>78</v>
      </c>
      <c r="C1224" s="12" t="s">
        <v>100</v>
      </c>
      <c r="D1224" s="12" t="s">
        <v>199</v>
      </c>
      <c r="E1224" s="12">
        <v>-0.52</v>
      </c>
      <c r="F1224" s="14" t="str">
        <f t="shared" si="76"/>
        <v>2025-03-10ExpenseMicrosoft Canada Inc21020 GST/HST Payable-0.52</v>
      </c>
      <c r="G1224" s="15">
        <f t="shared" si="77"/>
        <v>45726</v>
      </c>
      <c r="H1224" s="16" t="str">
        <f>IF((IFERROR((VLOOKUP(D1224,'Automation (QBO)'!A:B,2,FALSE)),"0"))=0,"Suspense",(IFERROR((VLOOKUP(D1224,'Automation (QBO)'!A:B,2,FALSE)),"Suspense")))</f>
        <v>GST/HST Payable</v>
      </c>
      <c r="I1224" s="17">
        <f t="shared" si="78"/>
        <v>-0.52</v>
      </c>
      <c r="J1224" s="12" t="str">
        <f t="shared" si="79"/>
        <v>GST/HST Payable</v>
      </c>
    </row>
    <row r="1225" spans="1:10" ht="16">
      <c r="A1225" s="13" t="s">
        <v>609</v>
      </c>
      <c r="B1225" s="12" t="s">
        <v>78</v>
      </c>
      <c r="C1225" s="12" t="s">
        <v>100</v>
      </c>
      <c r="D1225" s="12" t="s">
        <v>384</v>
      </c>
      <c r="E1225" s="12">
        <v>11.52</v>
      </c>
      <c r="F1225" s="14" t="str">
        <f t="shared" si="76"/>
        <v>2025-03-10ExpenseMicrosoft Canada Inc52165 Subscriptions (Annual)11.52</v>
      </c>
      <c r="G1225" s="15">
        <f t="shared" si="77"/>
        <v>45726</v>
      </c>
      <c r="H1225" s="16" t="str">
        <f>IF((IFERROR((VLOOKUP(D1225,'Automation (QBO)'!A:B,2,FALSE)),"0"))=0,"Suspense",(IFERROR((VLOOKUP(D1225,'Automation (QBO)'!A:B,2,FALSE)),"Suspense")))</f>
        <v>Subscriptions (Annual)</v>
      </c>
      <c r="I1225" s="17">
        <f t="shared" si="78"/>
        <v>11.52</v>
      </c>
      <c r="J1225" s="12" t="str">
        <f t="shared" si="79"/>
        <v>Subscriptions (Annual)</v>
      </c>
    </row>
    <row r="1226" spans="1:10" ht="16">
      <c r="A1226" s="13" t="s">
        <v>609</v>
      </c>
      <c r="B1226" s="12" t="s">
        <v>78</v>
      </c>
      <c r="C1226" s="12" t="s">
        <v>100</v>
      </c>
      <c r="D1226" s="12" t="s">
        <v>199</v>
      </c>
      <c r="E1226" s="12">
        <v>-0.57999999999999996</v>
      </c>
      <c r="F1226" s="14" t="str">
        <f t="shared" si="76"/>
        <v>2025-03-10ExpenseMicrosoft Canada Inc21020 GST/HST Payable-0.58</v>
      </c>
      <c r="G1226" s="15">
        <f t="shared" si="77"/>
        <v>45726</v>
      </c>
      <c r="H1226" s="16" t="str">
        <f>IF((IFERROR((VLOOKUP(D1226,'Automation (QBO)'!A:B,2,FALSE)),"0"))=0,"Suspense",(IFERROR((VLOOKUP(D1226,'Automation (QBO)'!A:B,2,FALSE)),"Suspense")))</f>
        <v>GST/HST Payable</v>
      </c>
      <c r="I1226" s="17">
        <f t="shared" si="78"/>
        <v>-0.57999999999999996</v>
      </c>
      <c r="J1226" s="12" t="str">
        <f t="shared" si="79"/>
        <v>GST/HST Payable</v>
      </c>
    </row>
    <row r="1227" spans="1:10" ht="16">
      <c r="A1227" s="13" t="s">
        <v>609</v>
      </c>
      <c r="B1227" s="12" t="s">
        <v>78</v>
      </c>
      <c r="C1227" s="12" t="s">
        <v>100</v>
      </c>
      <c r="D1227" s="12" t="s">
        <v>384</v>
      </c>
      <c r="E1227" s="12">
        <v>21.76</v>
      </c>
      <c r="F1227" s="14" t="str">
        <f t="shared" si="76"/>
        <v>2025-03-10ExpenseMicrosoft Canada Inc52165 Subscriptions (Annual)21.76</v>
      </c>
      <c r="G1227" s="15">
        <f t="shared" si="77"/>
        <v>45726</v>
      </c>
      <c r="H1227" s="16" t="str">
        <f>IF((IFERROR((VLOOKUP(D1227,'Automation (QBO)'!A:B,2,FALSE)),"0"))=0,"Suspense",(IFERROR((VLOOKUP(D1227,'Automation (QBO)'!A:B,2,FALSE)),"Suspense")))</f>
        <v>Subscriptions (Annual)</v>
      </c>
      <c r="I1227" s="17">
        <f t="shared" si="78"/>
        <v>21.76</v>
      </c>
      <c r="J1227" s="12" t="str">
        <f t="shared" si="79"/>
        <v>Subscriptions (Annual)</v>
      </c>
    </row>
    <row r="1228" spans="1:10" ht="16">
      <c r="A1228" s="13" t="s">
        <v>609</v>
      </c>
      <c r="B1228" s="12" t="s">
        <v>78</v>
      </c>
      <c r="C1228" s="12" t="s">
        <v>100</v>
      </c>
      <c r="D1228" s="12" t="s">
        <v>199</v>
      </c>
      <c r="E1228" s="12">
        <v>-1.0900000000000001</v>
      </c>
      <c r="F1228" s="14" t="str">
        <f t="shared" si="76"/>
        <v>2025-03-10ExpenseMicrosoft Canada Inc21020 GST/HST Payable-1.09</v>
      </c>
      <c r="G1228" s="15">
        <f t="shared" si="77"/>
        <v>45726</v>
      </c>
      <c r="H1228" s="16" t="str">
        <f>IF((IFERROR((VLOOKUP(D1228,'Automation (QBO)'!A:B,2,FALSE)),"0"))=0,"Suspense",(IFERROR((VLOOKUP(D1228,'Automation (QBO)'!A:B,2,FALSE)),"Suspense")))</f>
        <v>GST/HST Payable</v>
      </c>
      <c r="I1228" s="17">
        <f t="shared" si="78"/>
        <v>-1.0900000000000001</v>
      </c>
      <c r="J1228" s="12" t="str">
        <f t="shared" si="79"/>
        <v>GST/HST Payable</v>
      </c>
    </row>
    <row r="1229" spans="1:10" ht="16">
      <c r="A1229" s="13" t="s">
        <v>609</v>
      </c>
      <c r="B1229" s="12" t="s">
        <v>78</v>
      </c>
      <c r="C1229" s="12" t="s">
        <v>687</v>
      </c>
      <c r="D1229" s="12" t="s">
        <v>661</v>
      </c>
      <c r="E1229" s="12">
        <v>2880</v>
      </c>
      <c r="F1229" s="14" t="str">
        <f t="shared" si="76"/>
        <v>2025-03-10ExpenseTrue Refrigerator51335 Project Expense - Materials2880</v>
      </c>
      <c r="G1229" s="15">
        <f t="shared" si="77"/>
        <v>45726</v>
      </c>
      <c r="H1229" s="16" t="str">
        <f>IF((IFERROR((VLOOKUP(D1229,'Automation (QBO)'!A:B,2,FALSE)),"0"))=0,"Suspense",(IFERROR((VLOOKUP(D1229,'Automation (QBO)'!A:B,2,FALSE)),"Suspense")))</f>
        <v>Project Expense - Materials</v>
      </c>
      <c r="I1229" s="17">
        <f t="shared" si="78"/>
        <v>2880</v>
      </c>
      <c r="J1229" s="12" t="str">
        <f t="shared" si="79"/>
        <v>Project Expense - Materials</v>
      </c>
    </row>
    <row r="1230" spans="1:10" ht="16">
      <c r="A1230" s="13" t="s">
        <v>609</v>
      </c>
      <c r="B1230" s="12" t="s">
        <v>78</v>
      </c>
      <c r="C1230" s="12" t="s">
        <v>687</v>
      </c>
      <c r="D1230" s="12" t="s">
        <v>199</v>
      </c>
      <c r="E1230" s="12">
        <v>0</v>
      </c>
      <c r="F1230" s="14" t="str">
        <f t="shared" si="76"/>
        <v>2025-03-10ExpenseTrue Refrigerator21020 GST/HST Payable0</v>
      </c>
      <c r="G1230" s="15">
        <f t="shared" si="77"/>
        <v>45726</v>
      </c>
      <c r="H1230" s="16" t="str">
        <f>IF((IFERROR((VLOOKUP(D1230,'Automation (QBO)'!A:B,2,FALSE)),"0"))=0,"Suspense",(IFERROR((VLOOKUP(D1230,'Automation (QBO)'!A:B,2,FALSE)),"Suspense")))</f>
        <v>GST/HST Payable</v>
      </c>
      <c r="I1230" s="17">
        <f t="shared" si="78"/>
        <v>0</v>
      </c>
      <c r="J1230" s="12" t="str">
        <f t="shared" si="79"/>
        <v>GST/HST Payable</v>
      </c>
    </row>
    <row r="1231" spans="1:10" ht="16">
      <c r="A1231" s="13" t="s">
        <v>609</v>
      </c>
      <c r="B1231" s="12" t="s">
        <v>78</v>
      </c>
      <c r="C1231" s="12" t="s">
        <v>116</v>
      </c>
      <c r="D1231" s="12" t="s">
        <v>201</v>
      </c>
      <c r="E1231" s="12">
        <v>-1260</v>
      </c>
      <c r="F1231" s="14" t="str">
        <f t="shared" si="76"/>
        <v>2025-03-10ExpenseRoarty Painting11005 Chequing (CIBC)-1260</v>
      </c>
      <c r="G1231" s="15">
        <f t="shared" si="77"/>
        <v>45726</v>
      </c>
      <c r="H1231" s="16" t="str">
        <f>IF((IFERROR((VLOOKUP(D1231,'Automation (QBO)'!A:B,2,FALSE)),"0"))=0,"Suspense",(IFERROR((VLOOKUP(D1231,'Automation (QBO)'!A:B,2,FALSE)),"Suspense")))</f>
        <v>Chequing (CIBC)</v>
      </c>
      <c r="I1231" s="17">
        <f t="shared" si="78"/>
        <v>-1260</v>
      </c>
      <c r="J1231" s="12" t="str">
        <f t="shared" si="79"/>
        <v>Chequing (CIBC)</v>
      </c>
    </row>
    <row r="1232" spans="1:10" ht="16">
      <c r="A1232" s="13" t="s">
        <v>609</v>
      </c>
      <c r="B1232" s="12" t="s">
        <v>106</v>
      </c>
      <c r="C1232" s="12" t="s">
        <v>164</v>
      </c>
      <c r="D1232" s="12" t="s">
        <v>201</v>
      </c>
      <c r="E1232" s="12">
        <v>6142.5</v>
      </c>
      <c r="F1232" s="14" t="str">
        <f t="shared" si="76"/>
        <v>2025-03-10PaymentBrowns Newport Village11005 Chequing (CIBC)6142.5</v>
      </c>
      <c r="G1232" s="15">
        <f t="shared" si="77"/>
        <v>45726</v>
      </c>
      <c r="H1232" s="16" t="str">
        <f>IF((IFERROR((VLOOKUP(D1232,'Automation (QBO)'!A:B,2,FALSE)),"0"))=0,"Suspense",(IFERROR((VLOOKUP(D1232,'Automation (QBO)'!A:B,2,FALSE)),"Suspense")))</f>
        <v>Chequing (CIBC)</v>
      </c>
      <c r="I1232" s="17">
        <f t="shared" si="78"/>
        <v>6142.5</v>
      </c>
      <c r="J1232" s="12" t="str">
        <f t="shared" si="79"/>
        <v>Chequing (CIBC)</v>
      </c>
    </row>
    <row r="1233" spans="1:10" ht="16">
      <c r="A1233" s="13" t="s">
        <v>609</v>
      </c>
      <c r="B1233" s="12" t="s">
        <v>78</v>
      </c>
      <c r="C1233" s="12" t="s">
        <v>687</v>
      </c>
      <c r="D1233" s="12" t="s">
        <v>201</v>
      </c>
      <c r="E1233" s="12">
        <v>-2880</v>
      </c>
      <c r="F1233" s="14" t="str">
        <f t="shared" si="76"/>
        <v>2025-03-10ExpenseTrue Refrigerator11005 Chequing (CIBC)-2880</v>
      </c>
      <c r="G1233" s="15">
        <f t="shared" si="77"/>
        <v>45726</v>
      </c>
      <c r="H1233" s="16" t="str">
        <f>IF((IFERROR((VLOOKUP(D1233,'Automation (QBO)'!A:B,2,FALSE)),"0"))=0,"Suspense",(IFERROR((VLOOKUP(D1233,'Automation (QBO)'!A:B,2,FALSE)),"Suspense")))</f>
        <v>Chequing (CIBC)</v>
      </c>
      <c r="I1233" s="17">
        <f t="shared" si="78"/>
        <v>-2880</v>
      </c>
      <c r="J1233" s="12" t="str">
        <f t="shared" si="79"/>
        <v>Chequing (CIBC)</v>
      </c>
    </row>
    <row r="1234" spans="1:10" ht="16">
      <c r="A1234" s="13" t="s">
        <v>609</v>
      </c>
      <c r="B1234" s="12" t="s">
        <v>78</v>
      </c>
      <c r="C1234" s="12" t="s">
        <v>95</v>
      </c>
      <c r="D1234" s="12" t="s">
        <v>210</v>
      </c>
      <c r="E1234" s="12">
        <v>2</v>
      </c>
      <c r="F1234" s="14" t="str">
        <f t="shared" si="76"/>
        <v>2025-03-10ExpenseImpark52205 Travel &amp; Parking2</v>
      </c>
      <c r="G1234" s="15">
        <f t="shared" si="77"/>
        <v>45726</v>
      </c>
      <c r="H1234" s="16" t="str">
        <f>IF((IFERROR((VLOOKUP(D1234,'Automation (QBO)'!A:B,2,FALSE)),"0"))=0,"Suspense",(IFERROR((VLOOKUP(D1234,'Automation (QBO)'!A:B,2,FALSE)),"Suspense")))</f>
        <v>Travel &amp; Parking</v>
      </c>
      <c r="I1234" s="17">
        <f t="shared" si="78"/>
        <v>2</v>
      </c>
      <c r="J1234" s="12" t="str">
        <f t="shared" si="79"/>
        <v>Travel &amp; Parking</v>
      </c>
    </row>
    <row r="1235" spans="1:10" ht="16">
      <c r="A1235" s="13" t="s">
        <v>609</v>
      </c>
      <c r="B1235" s="12" t="s">
        <v>78</v>
      </c>
      <c r="C1235" s="12" t="s">
        <v>95</v>
      </c>
      <c r="D1235" s="12" t="s">
        <v>199</v>
      </c>
      <c r="E1235" s="12">
        <v>0</v>
      </c>
      <c r="F1235" s="14" t="str">
        <f t="shared" si="76"/>
        <v>2025-03-10ExpenseImpark21020 GST/HST Payable0</v>
      </c>
      <c r="G1235" s="15">
        <f t="shared" si="77"/>
        <v>45726</v>
      </c>
      <c r="H1235" s="16" t="str">
        <f>IF((IFERROR((VLOOKUP(D1235,'Automation (QBO)'!A:B,2,FALSE)),"0"))=0,"Suspense",(IFERROR((VLOOKUP(D1235,'Automation (QBO)'!A:B,2,FALSE)),"Suspense")))</f>
        <v>GST/HST Payable</v>
      </c>
      <c r="I1235" s="17">
        <f t="shared" si="78"/>
        <v>0</v>
      </c>
      <c r="J1235" s="12" t="str">
        <f t="shared" si="79"/>
        <v>GST/HST Payable</v>
      </c>
    </row>
    <row r="1236" spans="1:10" ht="16">
      <c r="A1236" s="13" t="s">
        <v>609</v>
      </c>
      <c r="B1236" s="12" t="s">
        <v>78</v>
      </c>
      <c r="C1236" s="12" t="s">
        <v>113</v>
      </c>
      <c r="D1236" s="12" t="s">
        <v>201</v>
      </c>
      <c r="E1236" s="12">
        <v>-3465</v>
      </c>
      <c r="F1236" s="14" t="str">
        <f t="shared" si="76"/>
        <v>2025-03-10ExpenseCS Drywall LTD11005 Chequing (CIBC)-3465</v>
      </c>
      <c r="G1236" s="15">
        <f t="shared" si="77"/>
        <v>45726</v>
      </c>
      <c r="H1236" s="16" t="str">
        <f>IF((IFERROR((VLOOKUP(D1236,'Automation (QBO)'!A:B,2,FALSE)),"0"))=0,"Suspense",(IFERROR((VLOOKUP(D1236,'Automation (QBO)'!A:B,2,FALSE)),"Suspense")))</f>
        <v>Chequing (CIBC)</v>
      </c>
      <c r="I1236" s="17">
        <f t="shared" si="78"/>
        <v>-3465</v>
      </c>
      <c r="J1236" s="12" t="str">
        <f t="shared" si="79"/>
        <v>Chequing (CIBC)</v>
      </c>
    </row>
    <row r="1237" spans="1:10" ht="16">
      <c r="A1237" s="13" t="s">
        <v>609</v>
      </c>
      <c r="B1237" s="12" t="s">
        <v>84</v>
      </c>
      <c r="C1237" s="12" t="s">
        <v>114</v>
      </c>
      <c r="D1237" s="12" t="s">
        <v>666</v>
      </c>
      <c r="E1237" s="12">
        <v>0</v>
      </c>
      <c r="F1237" s="14" t="str">
        <f t="shared" si="76"/>
        <v>2025-03-10InvoiceGarden of Granite Winery:Garden of Granite Project12000 [Accounts Receivable]0</v>
      </c>
      <c r="G1237" s="15">
        <f t="shared" si="77"/>
        <v>45726</v>
      </c>
      <c r="H1237" s="16" t="str">
        <f>IF((IFERROR((VLOOKUP(D1237,'Automation (QBO)'!A:B,2,FALSE)),"0"))=0,"Suspense",(IFERROR((VLOOKUP(D1237,'Automation (QBO)'!A:B,2,FALSE)),"Suspense")))</f>
        <v>Accounts Recievable - Suspense</v>
      </c>
      <c r="I1237" s="17">
        <f t="shared" si="78"/>
        <v>0</v>
      </c>
      <c r="J1237" s="12" t="str">
        <f t="shared" si="79"/>
        <v>Accounts Recievable - Suspense</v>
      </c>
    </row>
    <row r="1238" spans="1:10" ht="16">
      <c r="A1238" s="13" t="s">
        <v>609</v>
      </c>
      <c r="B1238" s="12" t="s">
        <v>84</v>
      </c>
      <c r="C1238" s="12" t="s">
        <v>114</v>
      </c>
      <c r="D1238" s="12" t="s">
        <v>218</v>
      </c>
      <c r="E1238" s="12">
        <v>-6230.4</v>
      </c>
      <c r="F1238" s="14" t="str">
        <f t="shared" si="76"/>
        <v>2025-03-10InvoiceGarden of Granite Winery:Garden of Granite Project21045 Deposit Received-6230.4</v>
      </c>
      <c r="G1238" s="15">
        <f t="shared" si="77"/>
        <v>45726</v>
      </c>
      <c r="H1238" s="16" t="str">
        <f>IF((IFERROR((VLOOKUP(D1238,'Automation (QBO)'!A:B,2,FALSE)),"0"))=0,"Suspense",(IFERROR((VLOOKUP(D1238,'Automation (QBO)'!A:B,2,FALSE)),"Suspense")))</f>
        <v>Liability - Depostis Received</v>
      </c>
      <c r="I1238" s="17">
        <f t="shared" si="78"/>
        <v>-6230.4</v>
      </c>
      <c r="J1238" s="12" t="str">
        <f t="shared" si="79"/>
        <v>Liability - Depostis Received</v>
      </c>
    </row>
    <row r="1239" spans="1:10" ht="16">
      <c r="A1239" s="13" t="s">
        <v>609</v>
      </c>
      <c r="B1239" s="12" t="s">
        <v>84</v>
      </c>
      <c r="C1239" s="12" t="s">
        <v>114</v>
      </c>
      <c r="D1239" s="12" t="s">
        <v>199</v>
      </c>
      <c r="E1239" s="12">
        <v>296.69</v>
      </c>
      <c r="F1239" s="14" t="str">
        <f t="shared" si="76"/>
        <v>2025-03-10InvoiceGarden of Granite Winery:Garden of Granite Project21020 GST/HST Payable296.69</v>
      </c>
      <c r="G1239" s="15">
        <f t="shared" si="77"/>
        <v>45726</v>
      </c>
      <c r="H1239" s="16" t="str">
        <f>IF((IFERROR((VLOOKUP(D1239,'Automation (QBO)'!A:B,2,FALSE)),"0"))=0,"Suspense",(IFERROR((VLOOKUP(D1239,'Automation (QBO)'!A:B,2,FALSE)),"Suspense")))</f>
        <v>GST/HST Payable</v>
      </c>
      <c r="I1239" s="17">
        <f t="shared" si="78"/>
        <v>296.69</v>
      </c>
      <c r="J1239" s="12" t="str">
        <f t="shared" si="79"/>
        <v>GST/HST Payable</v>
      </c>
    </row>
    <row r="1240" spans="1:10" ht="16">
      <c r="A1240" s="13" t="s">
        <v>609</v>
      </c>
      <c r="B1240" s="12" t="s">
        <v>84</v>
      </c>
      <c r="C1240" s="12" t="s">
        <v>114</v>
      </c>
      <c r="D1240" s="12" t="s">
        <v>199</v>
      </c>
      <c r="E1240" s="12">
        <v>0</v>
      </c>
      <c r="F1240" s="14" t="str">
        <f t="shared" si="76"/>
        <v>2025-03-10InvoiceGarden of Granite Winery:Garden of Granite Project21020 GST/HST Payable0</v>
      </c>
      <c r="G1240" s="15">
        <f t="shared" si="77"/>
        <v>45726</v>
      </c>
      <c r="H1240" s="16" t="str">
        <f>IF((IFERROR((VLOOKUP(D1240,'Automation (QBO)'!A:B,2,FALSE)),"0"))=0,"Suspense",(IFERROR((VLOOKUP(D1240,'Automation (QBO)'!A:B,2,FALSE)),"Suspense")))</f>
        <v>GST/HST Payable</v>
      </c>
      <c r="I1240" s="17">
        <f t="shared" si="78"/>
        <v>0</v>
      </c>
      <c r="J1240" s="12" t="str">
        <f t="shared" si="79"/>
        <v>GST/HST Payable</v>
      </c>
    </row>
    <row r="1241" spans="1:10" ht="16">
      <c r="A1241" s="13" t="s">
        <v>609</v>
      </c>
      <c r="B1241" s="12" t="s">
        <v>84</v>
      </c>
      <c r="C1241" s="12" t="s">
        <v>114</v>
      </c>
      <c r="D1241" s="12" t="s">
        <v>218</v>
      </c>
      <c r="E1241" s="12">
        <v>-12885.71</v>
      </c>
      <c r="F1241" s="14" t="str">
        <f t="shared" si="76"/>
        <v>2025-03-10InvoiceGarden of Granite Winery:Garden of Granite Project21045 Deposit Received-12885.71</v>
      </c>
      <c r="G1241" s="15">
        <f t="shared" si="77"/>
        <v>45726</v>
      </c>
      <c r="H1241" s="16" t="str">
        <f>IF((IFERROR((VLOOKUP(D1241,'Automation (QBO)'!A:B,2,FALSE)),"0"))=0,"Suspense",(IFERROR((VLOOKUP(D1241,'Automation (QBO)'!A:B,2,FALSE)),"Suspense")))</f>
        <v>Liability - Depostis Received</v>
      </c>
      <c r="I1241" s="17">
        <f t="shared" si="78"/>
        <v>-12885.71</v>
      </c>
      <c r="J1241" s="12" t="str">
        <f t="shared" si="79"/>
        <v>Liability - Depostis Received</v>
      </c>
    </row>
    <row r="1242" spans="1:10" ht="16">
      <c r="A1242" s="13" t="s">
        <v>609</v>
      </c>
      <c r="B1242" s="12" t="s">
        <v>84</v>
      </c>
      <c r="C1242" s="12" t="s">
        <v>114</v>
      </c>
      <c r="D1242" s="12" t="s">
        <v>199</v>
      </c>
      <c r="E1242" s="12">
        <v>613.61</v>
      </c>
      <c r="F1242" s="14" t="str">
        <f t="shared" si="76"/>
        <v>2025-03-10InvoiceGarden of Granite Winery:Garden of Granite Project21020 GST/HST Payable613.61</v>
      </c>
      <c r="G1242" s="15">
        <f t="shared" si="77"/>
        <v>45726</v>
      </c>
      <c r="H1242" s="16" t="str">
        <f>IF((IFERROR((VLOOKUP(D1242,'Automation (QBO)'!A:B,2,FALSE)),"0"))=0,"Suspense",(IFERROR((VLOOKUP(D1242,'Automation (QBO)'!A:B,2,FALSE)),"Suspense")))</f>
        <v>GST/HST Payable</v>
      </c>
      <c r="I1242" s="17">
        <f t="shared" si="78"/>
        <v>613.61</v>
      </c>
      <c r="J1242" s="12" t="str">
        <f t="shared" si="79"/>
        <v>GST/HST Payable</v>
      </c>
    </row>
    <row r="1243" spans="1:10" ht="16">
      <c r="A1243" s="13" t="s">
        <v>609</v>
      </c>
      <c r="B1243" s="12" t="s">
        <v>84</v>
      </c>
      <c r="C1243" s="12" t="s">
        <v>114</v>
      </c>
      <c r="D1243" s="12" t="s">
        <v>199</v>
      </c>
      <c r="E1243" s="12">
        <v>0</v>
      </c>
      <c r="F1243" s="14" t="str">
        <f t="shared" si="76"/>
        <v>2025-03-10InvoiceGarden of Granite Winery:Garden of Granite Project21020 GST/HST Payable0</v>
      </c>
      <c r="G1243" s="15">
        <f t="shared" si="77"/>
        <v>45726</v>
      </c>
      <c r="H1243" s="16" t="str">
        <f>IF((IFERROR((VLOOKUP(D1243,'Automation (QBO)'!A:B,2,FALSE)),"0"))=0,"Suspense",(IFERROR((VLOOKUP(D1243,'Automation (QBO)'!A:B,2,FALSE)),"Suspense")))</f>
        <v>GST/HST Payable</v>
      </c>
      <c r="I1243" s="17">
        <f t="shared" si="78"/>
        <v>0</v>
      </c>
      <c r="J1243" s="12" t="str">
        <f t="shared" si="79"/>
        <v>GST/HST Payable</v>
      </c>
    </row>
    <row r="1244" spans="1:10" ht="16">
      <c r="A1244" s="13" t="s">
        <v>609</v>
      </c>
      <c r="B1244" s="12" t="s">
        <v>78</v>
      </c>
      <c r="C1244" s="12" t="s">
        <v>100</v>
      </c>
      <c r="D1244" s="12" t="s">
        <v>506</v>
      </c>
      <c r="E1244" s="12">
        <v>10.98</v>
      </c>
      <c r="F1244" s="14" t="str">
        <f t="shared" si="76"/>
        <v>2025-03-10ExpenseMicrosoft Canada Inc21010 Credit Card (CIBC Visa)10.98</v>
      </c>
      <c r="G1244" s="15">
        <f t="shared" si="77"/>
        <v>45726</v>
      </c>
      <c r="H1244" s="16" t="str">
        <f>IF((IFERROR((VLOOKUP(D1244,'Automation (QBO)'!A:B,2,FALSE)),"0"))=0,"Suspense",(IFERROR((VLOOKUP(D1244,'Automation (QBO)'!A:B,2,FALSE)),"Suspense")))</f>
        <v>Credit Card (CIBC Visa)</v>
      </c>
      <c r="I1244" s="17">
        <f t="shared" si="78"/>
        <v>10.98</v>
      </c>
      <c r="J1244" s="12" t="str">
        <f t="shared" si="79"/>
        <v>Credit Card (CIBC Visa)</v>
      </c>
    </row>
    <row r="1245" spans="1:10" ht="16">
      <c r="A1245" s="13" t="s">
        <v>609</v>
      </c>
      <c r="B1245" s="12" t="s">
        <v>78</v>
      </c>
      <c r="C1245" s="12" t="s">
        <v>100</v>
      </c>
      <c r="D1245" s="12" t="s">
        <v>506</v>
      </c>
      <c r="E1245" s="12">
        <v>22.85</v>
      </c>
      <c r="F1245" s="14" t="str">
        <f t="shared" si="76"/>
        <v>2025-03-10ExpenseMicrosoft Canada Inc21010 Credit Card (CIBC Visa)22.85</v>
      </c>
      <c r="G1245" s="15">
        <f t="shared" si="77"/>
        <v>45726</v>
      </c>
      <c r="H1245" s="16" t="str">
        <f>IF((IFERROR((VLOOKUP(D1245,'Automation (QBO)'!A:B,2,FALSE)),"0"))=0,"Suspense",(IFERROR((VLOOKUP(D1245,'Automation (QBO)'!A:B,2,FALSE)),"Suspense")))</f>
        <v>Credit Card (CIBC Visa)</v>
      </c>
      <c r="I1245" s="17">
        <f t="shared" si="78"/>
        <v>22.85</v>
      </c>
      <c r="J1245" s="12" t="str">
        <f t="shared" si="79"/>
        <v>Credit Card (CIBC Visa)</v>
      </c>
    </row>
    <row r="1246" spans="1:10" ht="16">
      <c r="A1246" s="13" t="s">
        <v>609</v>
      </c>
      <c r="B1246" s="12" t="s">
        <v>78</v>
      </c>
      <c r="C1246" s="12" t="s">
        <v>100</v>
      </c>
      <c r="D1246" s="12" t="s">
        <v>506</v>
      </c>
      <c r="E1246" s="12">
        <v>12.1</v>
      </c>
      <c r="F1246" s="14" t="str">
        <f t="shared" si="76"/>
        <v>2025-03-10ExpenseMicrosoft Canada Inc21010 Credit Card (CIBC Visa)12.1</v>
      </c>
      <c r="G1246" s="15">
        <f t="shared" si="77"/>
        <v>45726</v>
      </c>
      <c r="H1246" s="16" t="str">
        <f>IF((IFERROR((VLOOKUP(D1246,'Automation (QBO)'!A:B,2,FALSE)),"0"))=0,"Suspense",(IFERROR((VLOOKUP(D1246,'Automation (QBO)'!A:B,2,FALSE)),"Suspense")))</f>
        <v>Credit Card (CIBC Visa)</v>
      </c>
      <c r="I1246" s="17">
        <f t="shared" si="78"/>
        <v>12.1</v>
      </c>
      <c r="J1246" s="12" t="str">
        <f t="shared" si="79"/>
        <v>Credit Card (CIBC Visa)</v>
      </c>
    </row>
    <row r="1247" spans="1:10" ht="16">
      <c r="A1247" s="13" t="s">
        <v>609</v>
      </c>
      <c r="B1247" s="12" t="s">
        <v>78</v>
      </c>
      <c r="C1247" s="12" t="s">
        <v>95</v>
      </c>
      <c r="D1247" s="12" t="s">
        <v>506</v>
      </c>
      <c r="E1247" s="12">
        <v>2</v>
      </c>
      <c r="F1247" s="14" t="str">
        <f t="shared" si="76"/>
        <v>2025-03-10ExpenseImpark21010 Credit Card (CIBC Visa)2</v>
      </c>
      <c r="G1247" s="15">
        <f t="shared" si="77"/>
        <v>45726</v>
      </c>
      <c r="H1247" s="16" t="str">
        <f>IF((IFERROR((VLOOKUP(D1247,'Automation (QBO)'!A:B,2,FALSE)),"0"))=0,"Suspense",(IFERROR((VLOOKUP(D1247,'Automation (QBO)'!A:B,2,FALSE)),"Suspense")))</f>
        <v>Credit Card (CIBC Visa)</v>
      </c>
      <c r="I1247" s="17">
        <f t="shared" si="78"/>
        <v>2</v>
      </c>
      <c r="J1247" s="12" t="str">
        <f t="shared" si="79"/>
        <v>Credit Card (CIBC Visa)</v>
      </c>
    </row>
    <row r="1248" spans="1:10" ht="16">
      <c r="A1248" s="13" t="s">
        <v>727</v>
      </c>
      <c r="B1248" s="12" t="s">
        <v>78</v>
      </c>
      <c r="C1248" s="12" t="s">
        <v>313</v>
      </c>
      <c r="D1248" s="12" t="s">
        <v>199</v>
      </c>
      <c r="E1248" s="12">
        <v>-391.25</v>
      </c>
      <c r="F1248" s="14" t="str">
        <f t="shared" si="76"/>
        <v>2025-03-11ExpenseXTI21020 GST/HST Payable-391.25</v>
      </c>
      <c r="G1248" s="15">
        <f t="shared" si="77"/>
        <v>45727</v>
      </c>
      <c r="H1248" s="16" t="str">
        <f>IF((IFERROR((VLOOKUP(D1248,'Automation (QBO)'!A:B,2,FALSE)),"0"))=0,"Suspense",(IFERROR((VLOOKUP(D1248,'Automation (QBO)'!A:B,2,FALSE)),"Suspense")))</f>
        <v>GST/HST Payable</v>
      </c>
      <c r="I1248" s="17">
        <f t="shared" si="78"/>
        <v>-391.25</v>
      </c>
      <c r="J1248" s="12" t="str">
        <f t="shared" si="79"/>
        <v>GST/HST Payable</v>
      </c>
    </row>
    <row r="1249" spans="1:10" ht="16">
      <c r="A1249" s="13" t="s">
        <v>727</v>
      </c>
      <c r="B1249" s="12" t="s">
        <v>78</v>
      </c>
      <c r="C1249" s="12" t="s">
        <v>313</v>
      </c>
      <c r="D1249" s="12" t="s">
        <v>655</v>
      </c>
      <c r="E1249" s="12">
        <v>6572.63</v>
      </c>
      <c r="F1249" s="14" t="str">
        <f t="shared" si="76"/>
        <v>2025-03-11ExpenseXTI51320 Project Expense - Subcontractors6572.63</v>
      </c>
      <c r="G1249" s="15">
        <f t="shared" si="77"/>
        <v>45727</v>
      </c>
      <c r="H1249" s="16" t="str">
        <f>IF((IFERROR((VLOOKUP(D1249,'Automation (QBO)'!A:B,2,FALSE)),"0"))=0,"Suspense",(IFERROR((VLOOKUP(D1249,'Automation (QBO)'!A:B,2,FALSE)),"Suspense")))</f>
        <v>Project Expense - Subcontractors</v>
      </c>
      <c r="I1249" s="17">
        <f t="shared" si="78"/>
        <v>6572.63</v>
      </c>
      <c r="J1249" s="12" t="str">
        <f t="shared" si="79"/>
        <v>Project Expense - Subcontractors</v>
      </c>
    </row>
    <row r="1250" spans="1:10" ht="16">
      <c r="A1250" s="13" t="s">
        <v>727</v>
      </c>
      <c r="B1250" s="12" t="s">
        <v>78</v>
      </c>
      <c r="C1250" s="12" t="s">
        <v>289</v>
      </c>
      <c r="D1250" s="12" t="s">
        <v>661</v>
      </c>
      <c r="E1250" s="12">
        <v>297.45999999999998</v>
      </c>
      <c r="F1250" s="14" t="str">
        <f t="shared" si="76"/>
        <v>2025-03-11ExpenseBargreen Ellingson51335 Project Expense - Materials297.46</v>
      </c>
      <c r="G1250" s="15">
        <f t="shared" si="77"/>
        <v>45727</v>
      </c>
      <c r="H1250" s="16" t="str">
        <f>IF((IFERROR((VLOOKUP(D1250,'Automation (QBO)'!A:B,2,FALSE)),"0"))=0,"Suspense",(IFERROR((VLOOKUP(D1250,'Automation (QBO)'!A:B,2,FALSE)),"Suspense")))</f>
        <v>Project Expense - Materials</v>
      </c>
      <c r="I1250" s="17">
        <f t="shared" si="78"/>
        <v>297.45999999999998</v>
      </c>
      <c r="J1250" s="12" t="str">
        <f t="shared" si="79"/>
        <v>Project Expense - Materials</v>
      </c>
    </row>
    <row r="1251" spans="1:10" ht="16">
      <c r="A1251" s="13" t="s">
        <v>727</v>
      </c>
      <c r="B1251" s="12" t="s">
        <v>78</v>
      </c>
      <c r="C1251" s="12" t="s">
        <v>289</v>
      </c>
      <c r="D1251" s="12" t="s">
        <v>199</v>
      </c>
      <c r="E1251" s="12">
        <v>-13.9</v>
      </c>
      <c r="F1251" s="14" t="str">
        <f t="shared" si="76"/>
        <v>2025-03-11ExpenseBargreen Ellingson21020 GST/HST Payable-13.9</v>
      </c>
      <c r="G1251" s="15">
        <f t="shared" si="77"/>
        <v>45727</v>
      </c>
      <c r="H1251" s="16" t="str">
        <f>IF((IFERROR((VLOOKUP(D1251,'Automation (QBO)'!A:B,2,FALSE)),"0"))=0,"Suspense",(IFERROR((VLOOKUP(D1251,'Automation (QBO)'!A:B,2,FALSE)),"Suspense")))</f>
        <v>GST/HST Payable</v>
      </c>
      <c r="I1251" s="17">
        <f t="shared" si="78"/>
        <v>-13.9</v>
      </c>
      <c r="J1251" s="12" t="str">
        <f t="shared" si="79"/>
        <v>GST/HST Payable</v>
      </c>
    </row>
    <row r="1252" spans="1:10" ht="16">
      <c r="A1252" s="13" t="s">
        <v>727</v>
      </c>
      <c r="B1252" s="12" t="s">
        <v>78</v>
      </c>
      <c r="C1252" s="12" t="s">
        <v>140</v>
      </c>
      <c r="D1252" s="12" t="s">
        <v>661</v>
      </c>
      <c r="E1252" s="12">
        <v>87.6</v>
      </c>
      <c r="F1252" s="14" t="str">
        <f t="shared" si="76"/>
        <v>2025-03-11ExpenseWindsor Plywood51335 Project Expense - Materials87.6</v>
      </c>
      <c r="G1252" s="15">
        <f t="shared" si="77"/>
        <v>45727</v>
      </c>
      <c r="H1252" s="16" t="str">
        <f>IF((IFERROR((VLOOKUP(D1252,'Automation (QBO)'!A:B,2,FALSE)),"0"))=0,"Suspense",(IFERROR((VLOOKUP(D1252,'Automation (QBO)'!A:B,2,FALSE)),"Suspense")))</f>
        <v>Project Expense - Materials</v>
      </c>
      <c r="I1252" s="17">
        <f t="shared" si="78"/>
        <v>87.6</v>
      </c>
      <c r="J1252" s="12" t="str">
        <f t="shared" si="79"/>
        <v>Project Expense - Materials</v>
      </c>
    </row>
    <row r="1253" spans="1:10" ht="16">
      <c r="A1253" s="13" t="s">
        <v>727</v>
      </c>
      <c r="B1253" s="12" t="s">
        <v>78</v>
      </c>
      <c r="C1253" s="12" t="s">
        <v>140</v>
      </c>
      <c r="D1253" s="12" t="s">
        <v>199</v>
      </c>
      <c r="E1253" s="12">
        <v>-4.09</v>
      </c>
      <c r="F1253" s="14" t="str">
        <f t="shared" si="76"/>
        <v>2025-03-11ExpenseWindsor Plywood21020 GST/HST Payable-4.09</v>
      </c>
      <c r="G1253" s="15">
        <f t="shared" si="77"/>
        <v>45727</v>
      </c>
      <c r="H1253" s="16" t="str">
        <f>IF((IFERROR((VLOOKUP(D1253,'Automation (QBO)'!A:B,2,FALSE)),"0"))=0,"Suspense",(IFERROR((VLOOKUP(D1253,'Automation (QBO)'!A:B,2,FALSE)),"Suspense")))</f>
        <v>GST/HST Payable</v>
      </c>
      <c r="I1253" s="17">
        <f t="shared" si="78"/>
        <v>-4.09</v>
      </c>
      <c r="J1253" s="12" t="str">
        <f t="shared" si="79"/>
        <v>GST/HST Payable</v>
      </c>
    </row>
    <row r="1254" spans="1:10" ht="16">
      <c r="A1254" s="13" t="s">
        <v>727</v>
      </c>
      <c r="B1254" s="12" t="s">
        <v>78</v>
      </c>
      <c r="C1254" s="12" t="s">
        <v>159</v>
      </c>
      <c r="D1254" s="12" t="s">
        <v>208</v>
      </c>
      <c r="E1254" s="12">
        <v>1797.6</v>
      </c>
      <c r="F1254" s="14" t="str">
        <f t="shared" si="76"/>
        <v>2025-03-11ExpenseGolbey Law Corporation52135 Legal1797.6</v>
      </c>
      <c r="G1254" s="15">
        <f t="shared" si="77"/>
        <v>45727</v>
      </c>
      <c r="H1254" s="16" t="str">
        <f>IF((IFERROR((VLOOKUP(D1254,'Automation (QBO)'!A:B,2,FALSE)),"0"))=0,"Suspense",(IFERROR((VLOOKUP(D1254,'Automation (QBO)'!A:B,2,FALSE)),"Suspense")))</f>
        <v>Legal</v>
      </c>
      <c r="I1254" s="17">
        <f t="shared" si="78"/>
        <v>1797.6</v>
      </c>
      <c r="J1254" s="12" t="str">
        <f t="shared" si="79"/>
        <v>Legal</v>
      </c>
    </row>
    <row r="1255" spans="1:10" ht="16">
      <c r="A1255" s="13" t="s">
        <v>727</v>
      </c>
      <c r="B1255" s="12" t="s">
        <v>78</v>
      </c>
      <c r="C1255" s="12" t="s">
        <v>159</v>
      </c>
      <c r="D1255" s="12" t="s">
        <v>199</v>
      </c>
      <c r="E1255" s="12">
        <v>-84</v>
      </c>
      <c r="F1255" s="14" t="str">
        <f t="shared" si="76"/>
        <v>2025-03-11ExpenseGolbey Law Corporation21020 GST/HST Payable-84</v>
      </c>
      <c r="G1255" s="15">
        <f t="shared" si="77"/>
        <v>45727</v>
      </c>
      <c r="H1255" s="16" t="str">
        <f>IF((IFERROR((VLOOKUP(D1255,'Automation (QBO)'!A:B,2,FALSE)),"0"))=0,"Suspense",(IFERROR((VLOOKUP(D1255,'Automation (QBO)'!A:B,2,FALSE)),"Suspense")))</f>
        <v>GST/HST Payable</v>
      </c>
      <c r="I1255" s="17">
        <f t="shared" si="78"/>
        <v>-84</v>
      </c>
      <c r="J1255" s="12" t="str">
        <f t="shared" si="79"/>
        <v>GST/HST Payable</v>
      </c>
    </row>
    <row r="1256" spans="1:10" ht="16">
      <c r="A1256" s="13" t="s">
        <v>727</v>
      </c>
      <c r="B1256" s="12" t="s">
        <v>105</v>
      </c>
      <c r="D1256" s="12" t="s">
        <v>225</v>
      </c>
      <c r="E1256" s="12">
        <v>10592.2</v>
      </c>
      <c r="F1256" s="14" t="str">
        <f t="shared" si="76"/>
        <v>2025-03-11Journal Entry52510 Payroll - Salary10592.2</v>
      </c>
      <c r="G1256" s="15">
        <f t="shared" si="77"/>
        <v>45727</v>
      </c>
      <c r="H1256" s="16" t="str">
        <f>IF((IFERROR((VLOOKUP(D1256,'Automation (QBO)'!A:B,2,FALSE)),"0"))=0,"Suspense",(IFERROR((VLOOKUP(D1256,'Automation (QBO)'!A:B,2,FALSE)),"Suspense")))</f>
        <v>Payroll - Salary</v>
      </c>
      <c r="I1256" s="17">
        <f t="shared" si="78"/>
        <v>10592.2</v>
      </c>
      <c r="J1256" s="12" t="str">
        <f t="shared" si="79"/>
        <v>Payroll - Salary</v>
      </c>
    </row>
    <row r="1257" spans="1:10" ht="16">
      <c r="A1257" s="13" t="s">
        <v>727</v>
      </c>
      <c r="B1257" s="12" t="s">
        <v>105</v>
      </c>
      <c r="D1257" s="12" t="s">
        <v>349</v>
      </c>
      <c r="E1257" s="12">
        <v>97.96</v>
      </c>
      <c r="F1257" s="14" t="str">
        <f t="shared" si="76"/>
        <v>2025-03-11Journal Entry52545 Payroll - Employee Benefits (Paid)97.96</v>
      </c>
      <c r="G1257" s="15">
        <f t="shared" si="77"/>
        <v>45727</v>
      </c>
      <c r="H1257" s="16" t="str">
        <f>IF((IFERROR((VLOOKUP(D1257,'Automation (QBO)'!A:B,2,FALSE)),"0"))=0,"Suspense",(IFERROR((VLOOKUP(D1257,'Automation (QBO)'!A:B,2,FALSE)),"Suspense")))</f>
        <v>Payroll - Employee Benefits (Paid)</v>
      </c>
      <c r="I1257" s="17">
        <f t="shared" si="78"/>
        <v>97.96</v>
      </c>
      <c r="J1257" s="12" t="str">
        <f t="shared" si="79"/>
        <v>Payroll - Employee Benefits (Paid)</v>
      </c>
    </row>
    <row r="1258" spans="1:10" ht="16">
      <c r="A1258" s="13" t="s">
        <v>727</v>
      </c>
      <c r="B1258" s="12" t="s">
        <v>105</v>
      </c>
      <c r="D1258" s="12" t="s">
        <v>658</v>
      </c>
      <c r="E1258" s="12">
        <v>261.63</v>
      </c>
      <c r="F1258" s="14" t="str">
        <f t="shared" si="76"/>
        <v>2025-03-11Journal Entry52535 Payroll - WCB261.63</v>
      </c>
      <c r="G1258" s="15">
        <f t="shared" si="77"/>
        <v>45727</v>
      </c>
      <c r="H1258" s="16" t="str">
        <f>IF((IFERROR((VLOOKUP(D1258,'Automation (QBO)'!A:B,2,FALSE)),"0"))=0,"Suspense",(IFERROR((VLOOKUP(D1258,'Automation (QBO)'!A:B,2,FALSE)),"Suspense")))</f>
        <v>Payroll - WCB</v>
      </c>
      <c r="I1258" s="17">
        <f t="shared" si="78"/>
        <v>261.63</v>
      </c>
      <c r="J1258" s="12" t="str">
        <f t="shared" si="79"/>
        <v>Payroll - WCB</v>
      </c>
    </row>
    <row r="1259" spans="1:10" ht="16">
      <c r="A1259" s="13" t="s">
        <v>727</v>
      </c>
      <c r="B1259" s="12" t="s">
        <v>105</v>
      </c>
      <c r="D1259" s="12" t="s">
        <v>221</v>
      </c>
      <c r="E1259" s="12">
        <v>598.45000000000005</v>
      </c>
      <c r="F1259" s="14" t="str">
        <f t="shared" si="76"/>
        <v>2025-03-11Journal Entry52525 Payroll - CPP598.45</v>
      </c>
      <c r="G1259" s="15">
        <f t="shared" si="77"/>
        <v>45727</v>
      </c>
      <c r="H1259" s="16" t="str">
        <f>IF((IFERROR((VLOOKUP(D1259,'Automation (QBO)'!A:B,2,FALSE)),"0"))=0,"Suspense",(IFERROR((VLOOKUP(D1259,'Automation (QBO)'!A:B,2,FALSE)),"Suspense")))</f>
        <v>Payroll - CPP + EI</v>
      </c>
      <c r="I1259" s="17">
        <f t="shared" si="78"/>
        <v>598.45000000000005</v>
      </c>
      <c r="J1259" s="12" t="str">
        <f t="shared" si="79"/>
        <v>Payroll - CPP + EI</v>
      </c>
    </row>
    <row r="1260" spans="1:10" ht="16">
      <c r="A1260" s="13" t="s">
        <v>727</v>
      </c>
      <c r="B1260" s="12" t="s">
        <v>105</v>
      </c>
      <c r="D1260" s="12" t="s">
        <v>222</v>
      </c>
      <c r="E1260" s="12">
        <v>101.92</v>
      </c>
      <c r="F1260" s="14" t="str">
        <f t="shared" si="76"/>
        <v>2025-03-11Journal Entry52520 Payroll - EI101.92</v>
      </c>
      <c r="G1260" s="15">
        <f t="shared" si="77"/>
        <v>45727</v>
      </c>
      <c r="H1260" s="16" t="str">
        <f>IF((IFERROR((VLOOKUP(D1260,'Automation (QBO)'!A:B,2,FALSE)),"0"))=0,"Suspense",(IFERROR((VLOOKUP(D1260,'Automation (QBO)'!A:B,2,FALSE)),"Suspense")))</f>
        <v>Payroll - CPP + EI</v>
      </c>
      <c r="I1260" s="17">
        <f t="shared" si="78"/>
        <v>101.92</v>
      </c>
      <c r="J1260" s="12" t="str">
        <f t="shared" si="79"/>
        <v>Payroll - CPP + EI</v>
      </c>
    </row>
    <row r="1261" spans="1:10" ht="16">
      <c r="A1261" s="13" t="s">
        <v>727</v>
      </c>
      <c r="B1261" s="12" t="s">
        <v>105</v>
      </c>
      <c r="D1261" s="12" t="s">
        <v>206</v>
      </c>
      <c r="E1261" s="12">
        <v>104.14</v>
      </c>
      <c r="F1261" s="14" t="str">
        <f t="shared" si="76"/>
        <v>2025-03-11Journal Entry52115 Bank Fees104.14</v>
      </c>
      <c r="G1261" s="15">
        <f t="shared" si="77"/>
        <v>45727</v>
      </c>
      <c r="H1261" s="16" t="str">
        <f>IF((IFERROR((VLOOKUP(D1261,'Automation (QBO)'!A:B,2,FALSE)),"0"))=0,"Suspense",(IFERROR((VLOOKUP(D1261,'Automation (QBO)'!A:B,2,FALSE)),"Suspense")))</f>
        <v>Bank Fees</v>
      </c>
      <c r="I1261" s="17">
        <f t="shared" si="78"/>
        <v>104.14</v>
      </c>
      <c r="J1261" s="12" t="str">
        <f t="shared" si="79"/>
        <v>Bank Fees</v>
      </c>
    </row>
    <row r="1262" spans="1:10" ht="16">
      <c r="A1262" s="13" t="s">
        <v>727</v>
      </c>
      <c r="B1262" s="12" t="s">
        <v>105</v>
      </c>
      <c r="D1262" s="12" t="s">
        <v>223</v>
      </c>
      <c r="E1262" s="12">
        <v>-5.21</v>
      </c>
      <c r="F1262" s="14" t="str">
        <f t="shared" si="76"/>
        <v>2025-03-11Journal Entry21031 GST/HST Suspense-5.21</v>
      </c>
      <c r="G1262" s="15">
        <f t="shared" si="77"/>
        <v>45727</v>
      </c>
      <c r="H1262" s="16" t="str">
        <f>IF((IFERROR((VLOOKUP(D1262,'Automation (QBO)'!A:B,2,FALSE)),"0"))=0,"Suspense",(IFERROR((VLOOKUP(D1262,'Automation (QBO)'!A:B,2,FALSE)),"Suspense")))</f>
        <v>GST/HST Suspense</v>
      </c>
      <c r="I1262" s="17">
        <f t="shared" si="78"/>
        <v>-5.21</v>
      </c>
      <c r="J1262" s="12" t="str">
        <f t="shared" si="79"/>
        <v>GST/HST Suspense</v>
      </c>
    </row>
    <row r="1263" spans="1:10" ht="16">
      <c r="A1263" s="13" t="s">
        <v>727</v>
      </c>
      <c r="B1263" s="12" t="s">
        <v>105</v>
      </c>
      <c r="D1263" s="12" t="s">
        <v>659</v>
      </c>
      <c r="E1263" s="12">
        <v>163.25</v>
      </c>
      <c r="F1263" s="14" t="str">
        <f t="shared" si="76"/>
        <v>2025-03-11Journal Entry21001 Payroll - Employee Benefits (Collected)163.25</v>
      </c>
      <c r="G1263" s="15">
        <f t="shared" si="77"/>
        <v>45727</v>
      </c>
      <c r="H1263" s="16" t="str">
        <f>IF((IFERROR((VLOOKUP(D1263,'Automation (QBO)'!A:B,2,FALSE)),"0"))=0,"Suspense",(IFERROR((VLOOKUP(D1263,'Automation (QBO)'!A:B,2,FALSE)),"Suspense")))</f>
        <v>Payroll - Employee Benefits (Collected)</v>
      </c>
      <c r="I1263" s="17">
        <f t="shared" si="78"/>
        <v>163.25</v>
      </c>
      <c r="J1263" s="12" t="str">
        <f t="shared" si="79"/>
        <v>Payroll - Employee Benefits (Collected)</v>
      </c>
    </row>
    <row r="1264" spans="1:10" ht="16">
      <c r="A1264" s="13" t="s">
        <v>727</v>
      </c>
      <c r="B1264" s="12" t="s">
        <v>105</v>
      </c>
      <c r="D1264" s="12" t="s">
        <v>201</v>
      </c>
      <c r="E1264" s="12">
        <v>-11598.26</v>
      </c>
      <c r="F1264" s="14" t="str">
        <f t="shared" si="76"/>
        <v>2025-03-11Journal Entry11005 Chequing (CIBC)-11598.26</v>
      </c>
      <c r="G1264" s="15">
        <f t="shared" si="77"/>
        <v>45727</v>
      </c>
      <c r="H1264" s="16" t="str">
        <f>IF((IFERROR((VLOOKUP(D1264,'Automation (QBO)'!A:B,2,FALSE)),"0"))=0,"Suspense",(IFERROR((VLOOKUP(D1264,'Automation (QBO)'!A:B,2,FALSE)),"Suspense")))</f>
        <v>Chequing (CIBC)</v>
      </c>
      <c r="I1264" s="17">
        <f t="shared" si="78"/>
        <v>-11598.26</v>
      </c>
      <c r="J1264" s="12" t="str">
        <f t="shared" si="79"/>
        <v>Chequing (CIBC)</v>
      </c>
    </row>
    <row r="1265" spans="1:10" ht="16">
      <c r="A1265" s="13" t="s">
        <v>727</v>
      </c>
      <c r="B1265" s="12" t="s">
        <v>78</v>
      </c>
      <c r="C1265" s="12" t="s">
        <v>313</v>
      </c>
      <c r="D1265" s="12" t="s">
        <v>201</v>
      </c>
      <c r="E1265" s="12">
        <v>-6963.88</v>
      </c>
      <c r="F1265" s="14" t="str">
        <f t="shared" si="76"/>
        <v>2025-03-11ExpenseXTI11005 Chequing (CIBC)-6963.88</v>
      </c>
      <c r="G1265" s="15">
        <f t="shared" si="77"/>
        <v>45727</v>
      </c>
      <c r="H1265" s="16" t="str">
        <f>IF((IFERROR((VLOOKUP(D1265,'Automation (QBO)'!A:B,2,FALSE)),"0"))=0,"Suspense",(IFERROR((VLOOKUP(D1265,'Automation (QBO)'!A:B,2,FALSE)),"Suspense")))</f>
        <v>Chequing (CIBC)</v>
      </c>
      <c r="I1265" s="17">
        <f t="shared" si="78"/>
        <v>-6963.88</v>
      </c>
      <c r="J1265" s="12" t="str">
        <f t="shared" si="79"/>
        <v>Chequing (CIBC)</v>
      </c>
    </row>
    <row r="1266" spans="1:10" ht="16">
      <c r="A1266" s="13" t="s">
        <v>727</v>
      </c>
      <c r="B1266" s="12" t="s">
        <v>78</v>
      </c>
      <c r="C1266" s="12" t="s">
        <v>140</v>
      </c>
      <c r="D1266" s="12" t="s">
        <v>506</v>
      </c>
      <c r="E1266" s="12">
        <v>91.69</v>
      </c>
      <c r="F1266" s="14" t="str">
        <f t="shared" si="76"/>
        <v>2025-03-11ExpenseWindsor Plywood21010 Credit Card (CIBC Visa)91.69</v>
      </c>
      <c r="G1266" s="15">
        <f t="shared" si="77"/>
        <v>45727</v>
      </c>
      <c r="H1266" s="16" t="str">
        <f>IF((IFERROR((VLOOKUP(D1266,'Automation (QBO)'!A:B,2,FALSE)),"0"))=0,"Suspense",(IFERROR((VLOOKUP(D1266,'Automation (QBO)'!A:B,2,FALSE)),"Suspense")))</f>
        <v>Credit Card (CIBC Visa)</v>
      </c>
      <c r="I1266" s="17">
        <f t="shared" si="78"/>
        <v>91.69</v>
      </c>
      <c r="J1266" s="12" t="str">
        <f t="shared" si="79"/>
        <v>Credit Card (CIBC Visa)</v>
      </c>
    </row>
    <row r="1267" spans="1:10" ht="16">
      <c r="A1267" s="13" t="s">
        <v>727</v>
      </c>
      <c r="B1267" s="12" t="s">
        <v>78</v>
      </c>
      <c r="C1267" s="12" t="s">
        <v>159</v>
      </c>
      <c r="D1267" s="12" t="s">
        <v>506</v>
      </c>
      <c r="E1267" s="12">
        <v>1881.6</v>
      </c>
      <c r="F1267" s="14" t="str">
        <f t="shared" si="76"/>
        <v>2025-03-11ExpenseGolbey Law Corporation21010 Credit Card (CIBC Visa)1881.6</v>
      </c>
      <c r="G1267" s="15">
        <f t="shared" si="77"/>
        <v>45727</v>
      </c>
      <c r="H1267" s="16" t="str">
        <f>IF((IFERROR((VLOOKUP(D1267,'Automation (QBO)'!A:B,2,FALSE)),"0"))=0,"Suspense",(IFERROR((VLOOKUP(D1267,'Automation (QBO)'!A:B,2,FALSE)),"Suspense")))</f>
        <v>Credit Card (CIBC Visa)</v>
      </c>
      <c r="I1267" s="17">
        <f t="shared" si="78"/>
        <v>1881.6</v>
      </c>
      <c r="J1267" s="12" t="str">
        <f t="shared" si="79"/>
        <v>Credit Card (CIBC Visa)</v>
      </c>
    </row>
    <row r="1268" spans="1:10" ht="16">
      <c r="A1268" s="13" t="s">
        <v>727</v>
      </c>
      <c r="B1268" s="12" t="s">
        <v>78</v>
      </c>
      <c r="C1268" s="12" t="s">
        <v>289</v>
      </c>
      <c r="D1268" s="12" t="s">
        <v>506</v>
      </c>
      <c r="E1268" s="12">
        <v>311.36</v>
      </c>
      <c r="F1268" s="14" t="str">
        <f t="shared" si="76"/>
        <v>2025-03-11ExpenseBargreen Ellingson21010 Credit Card (CIBC Visa)311.36</v>
      </c>
      <c r="G1268" s="15">
        <f t="shared" si="77"/>
        <v>45727</v>
      </c>
      <c r="H1268" s="16" t="str">
        <f>IF((IFERROR((VLOOKUP(D1268,'Automation (QBO)'!A:B,2,FALSE)),"0"))=0,"Suspense",(IFERROR((VLOOKUP(D1268,'Automation (QBO)'!A:B,2,FALSE)),"Suspense")))</f>
        <v>Credit Card (CIBC Visa)</v>
      </c>
      <c r="I1268" s="17">
        <f t="shared" si="78"/>
        <v>311.36</v>
      </c>
      <c r="J1268" s="12" t="str">
        <f t="shared" si="79"/>
        <v>Credit Card (CIBC Visa)</v>
      </c>
    </row>
    <row r="1269" spans="1:10" ht="16">
      <c r="A1269" s="13" t="s">
        <v>610</v>
      </c>
      <c r="B1269" s="12" t="s">
        <v>84</v>
      </c>
      <c r="C1269" s="12" t="s">
        <v>290</v>
      </c>
      <c r="D1269" s="12" t="s">
        <v>667</v>
      </c>
      <c r="E1269" s="12">
        <v>6632.27</v>
      </c>
      <c r="F1269" s="14" t="str">
        <f t="shared" si="76"/>
        <v>2025-03-12InvoiceRomers Lynn Valley41005 Labour - Project Managment6632.27</v>
      </c>
      <c r="G1269" s="15">
        <f t="shared" si="77"/>
        <v>45728</v>
      </c>
      <c r="H1269" s="16" t="str">
        <f>IF((IFERROR((VLOOKUP(D1269,'Automation (QBO)'!A:B,2,FALSE)),"0"))=0,"Suspense",(IFERROR((VLOOKUP(D1269,'Automation (QBO)'!A:B,2,FALSE)),"Suspense")))</f>
        <v>Labour - Project Managment</v>
      </c>
      <c r="I1269" s="17">
        <f t="shared" si="78"/>
        <v>6632.27</v>
      </c>
      <c r="J1269" s="12" t="str">
        <f t="shared" si="79"/>
        <v>Labour - Project Managment</v>
      </c>
    </row>
    <row r="1270" spans="1:10" ht="16">
      <c r="A1270" s="13" t="s">
        <v>610</v>
      </c>
      <c r="B1270" s="12" t="s">
        <v>84</v>
      </c>
      <c r="C1270" s="12" t="s">
        <v>290</v>
      </c>
      <c r="D1270" s="12" t="s">
        <v>199</v>
      </c>
      <c r="E1270" s="12">
        <v>331.61</v>
      </c>
      <c r="F1270" s="14" t="str">
        <f t="shared" si="76"/>
        <v>2025-03-12InvoiceRomers Lynn Valley21020 GST/HST Payable331.61</v>
      </c>
      <c r="G1270" s="15">
        <f t="shared" si="77"/>
        <v>45728</v>
      </c>
      <c r="H1270" s="16" t="str">
        <f>IF((IFERROR((VLOOKUP(D1270,'Automation (QBO)'!A:B,2,FALSE)),"0"))=0,"Suspense",(IFERROR((VLOOKUP(D1270,'Automation (QBO)'!A:B,2,FALSE)),"Suspense")))</f>
        <v>GST/HST Payable</v>
      </c>
      <c r="I1270" s="17">
        <f t="shared" si="78"/>
        <v>331.61</v>
      </c>
      <c r="J1270" s="12" t="str">
        <f t="shared" si="79"/>
        <v>GST/HST Payable</v>
      </c>
    </row>
    <row r="1271" spans="1:10" ht="16">
      <c r="A1271" s="13" t="s">
        <v>610</v>
      </c>
      <c r="B1271" s="12" t="s">
        <v>84</v>
      </c>
      <c r="C1271" s="12" t="s">
        <v>290</v>
      </c>
      <c r="D1271" s="12" t="s">
        <v>666</v>
      </c>
      <c r="E1271" s="12">
        <v>6963.88</v>
      </c>
      <c r="F1271" s="14" t="str">
        <f t="shared" si="76"/>
        <v>2025-03-12InvoiceRomers Lynn Valley12000 [Accounts Receivable]6963.88</v>
      </c>
      <c r="G1271" s="15">
        <f t="shared" si="77"/>
        <v>45728</v>
      </c>
      <c r="H1271" s="16" t="str">
        <f>IF((IFERROR((VLOOKUP(D1271,'Automation (QBO)'!A:B,2,FALSE)),"0"))=0,"Suspense",(IFERROR((VLOOKUP(D1271,'Automation (QBO)'!A:B,2,FALSE)),"Suspense")))</f>
        <v>Accounts Recievable - Suspense</v>
      </c>
      <c r="I1271" s="17">
        <f t="shared" si="78"/>
        <v>6963.88</v>
      </c>
      <c r="J1271" s="12" t="str">
        <f t="shared" si="79"/>
        <v>Accounts Recievable - Suspense</v>
      </c>
    </row>
    <row r="1272" spans="1:10" ht="16">
      <c r="A1272" s="13" t="s">
        <v>610</v>
      </c>
      <c r="B1272" s="12" t="s">
        <v>78</v>
      </c>
      <c r="D1272" s="12" t="s">
        <v>201</v>
      </c>
      <c r="E1272" s="12">
        <v>-2000</v>
      </c>
      <c r="F1272" s="14" t="str">
        <f t="shared" si="76"/>
        <v>2025-03-12Expense11005 Chequing (CIBC)-2000</v>
      </c>
      <c r="G1272" s="15">
        <f t="shared" si="77"/>
        <v>45728</v>
      </c>
      <c r="H1272" s="16" t="str">
        <f>IF((IFERROR((VLOOKUP(D1272,'Automation (QBO)'!A:B,2,FALSE)),"0"))=0,"Suspense",(IFERROR((VLOOKUP(D1272,'Automation (QBO)'!A:B,2,FALSE)),"Suspense")))</f>
        <v>Chequing (CIBC)</v>
      </c>
      <c r="I1272" s="17">
        <f t="shared" si="78"/>
        <v>-2000</v>
      </c>
      <c r="J1272" s="12" t="str">
        <f t="shared" si="79"/>
        <v>Chequing (CIBC)</v>
      </c>
    </row>
    <row r="1273" spans="1:10" ht="16">
      <c r="A1273" s="13" t="s">
        <v>610</v>
      </c>
      <c r="B1273" s="12" t="s">
        <v>78</v>
      </c>
      <c r="C1273" s="12" t="s">
        <v>117</v>
      </c>
      <c r="D1273" s="12" t="s">
        <v>384</v>
      </c>
      <c r="E1273" s="12">
        <v>43.17</v>
      </c>
      <c r="F1273" s="14" t="str">
        <f t="shared" si="76"/>
        <v>2025-03-12ExpenseWebflow52165 Subscriptions (Annual)43.17</v>
      </c>
      <c r="G1273" s="15">
        <f t="shared" si="77"/>
        <v>45728</v>
      </c>
      <c r="H1273" s="16" t="str">
        <f>IF((IFERROR((VLOOKUP(D1273,'Automation (QBO)'!A:B,2,FALSE)),"0"))=0,"Suspense",(IFERROR((VLOOKUP(D1273,'Automation (QBO)'!A:B,2,FALSE)),"Suspense")))</f>
        <v>Subscriptions (Annual)</v>
      </c>
      <c r="I1273" s="17">
        <f t="shared" si="78"/>
        <v>43.17</v>
      </c>
      <c r="J1273" s="12" t="str">
        <f t="shared" si="79"/>
        <v>Subscriptions (Annual)</v>
      </c>
    </row>
    <row r="1274" spans="1:10" ht="16">
      <c r="A1274" s="13" t="s">
        <v>610</v>
      </c>
      <c r="B1274" s="12" t="s">
        <v>78</v>
      </c>
      <c r="C1274" s="12" t="s">
        <v>117</v>
      </c>
      <c r="D1274" s="12" t="s">
        <v>199</v>
      </c>
      <c r="E1274" s="12">
        <v>0</v>
      </c>
      <c r="F1274" s="14" t="str">
        <f t="shared" si="76"/>
        <v>2025-03-12ExpenseWebflow21020 GST/HST Payable0</v>
      </c>
      <c r="G1274" s="15">
        <f t="shared" si="77"/>
        <v>45728</v>
      </c>
      <c r="H1274" s="16" t="str">
        <f>IF((IFERROR((VLOOKUP(D1274,'Automation (QBO)'!A:B,2,FALSE)),"0"))=0,"Suspense",(IFERROR((VLOOKUP(D1274,'Automation (QBO)'!A:B,2,FALSE)),"Suspense")))</f>
        <v>GST/HST Payable</v>
      </c>
      <c r="I1274" s="17">
        <f t="shared" si="78"/>
        <v>0</v>
      </c>
      <c r="J1274" s="12" t="str">
        <f t="shared" si="79"/>
        <v>GST/HST Payable</v>
      </c>
    </row>
    <row r="1275" spans="1:10" ht="16">
      <c r="A1275" s="13" t="s">
        <v>610</v>
      </c>
      <c r="B1275" s="12" t="s">
        <v>78</v>
      </c>
      <c r="C1275" s="12" t="s">
        <v>728</v>
      </c>
      <c r="D1275" s="12" t="s">
        <v>203</v>
      </c>
      <c r="E1275" s="12">
        <v>1586.6</v>
      </c>
      <c r="F1275" s="14" t="str">
        <f t="shared" si="76"/>
        <v>2025-03-12ExpenseCIBC Rewards52190 Meals &amp; Entertainment1586.6</v>
      </c>
      <c r="G1275" s="15">
        <f t="shared" si="77"/>
        <v>45728</v>
      </c>
      <c r="H1275" s="16" t="str">
        <f>IF((IFERROR((VLOOKUP(D1275,'Automation (QBO)'!A:B,2,FALSE)),"0"))=0,"Suspense",(IFERROR((VLOOKUP(D1275,'Automation (QBO)'!A:B,2,FALSE)),"Suspense")))</f>
        <v>Meals &amp; Entertainment</v>
      </c>
      <c r="I1275" s="17">
        <f t="shared" si="78"/>
        <v>1586.6</v>
      </c>
      <c r="J1275" s="12" t="str">
        <f t="shared" si="79"/>
        <v>Meals &amp; Entertainment</v>
      </c>
    </row>
    <row r="1276" spans="1:10" ht="16">
      <c r="A1276" s="13" t="s">
        <v>610</v>
      </c>
      <c r="B1276" s="12" t="s">
        <v>78</v>
      </c>
      <c r="C1276" s="12" t="s">
        <v>728</v>
      </c>
      <c r="D1276" s="12" t="s">
        <v>199</v>
      </c>
      <c r="E1276" s="12">
        <v>0</v>
      </c>
      <c r="F1276" s="14" t="str">
        <f t="shared" si="76"/>
        <v>2025-03-12ExpenseCIBC Rewards21020 GST/HST Payable0</v>
      </c>
      <c r="G1276" s="15">
        <f t="shared" si="77"/>
        <v>45728</v>
      </c>
      <c r="H1276" s="16" t="str">
        <f>IF((IFERROR((VLOOKUP(D1276,'Automation (QBO)'!A:B,2,FALSE)),"0"))=0,"Suspense",(IFERROR((VLOOKUP(D1276,'Automation (QBO)'!A:B,2,FALSE)),"Suspense")))</f>
        <v>GST/HST Payable</v>
      </c>
      <c r="I1276" s="17">
        <f t="shared" si="78"/>
        <v>0</v>
      </c>
      <c r="J1276" s="12" t="str">
        <f t="shared" si="79"/>
        <v>GST/HST Payable</v>
      </c>
    </row>
    <row r="1277" spans="1:10" ht="16">
      <c r="A1277" s="13" t="s">
        <v>610</v>
      </c>
      <c r="B1277" s="12" t="s">
        <v>78</v>
      </c>
      <c r="D1277" s="12" t="s">
        <v>657</v>
      </c>
      <c r="E1277" s="12">
        <v>2000</v>
      </c>
      <c r="F1277" s="14" t="str">
        <f t="shared" si="76"/>
        <v>2025-03-12Expense13007 Due to/from Saltire Rentals2000</v>
      </c>
      <c r="G1277" s="15">
        <f t="shared" si="77"/>
        <v>45728</v>
      </c>
      <c r="H1277" s="16" t="str">
        <f>IF((IFERROR((VLOOKUP(D1277,'Automation (QBO)'!A:B,2,FALSE)),"0"))=0,"Suspense",(IFERROR((VLOOKUP(D1277,'Automation (QBO)'!A:B,2,FALSE)),"Suspense")))</f>
        <v>Due to/from Saltire Rentals</v>
      </c>
      <c r="I1277" s="17">
        <f t="shared" si="78"/>
        <v>2000</v>
      </c>
      <c r="J1277" s="12" t="str">
        <f t="shared" si="79"/>
        <v>Due to/from Saltire Rentals</v>
      </c>
    </row>
    <row r="1278" spans="1:10" ht="16">
      <c r="A1278" s="13" t="s">
        <v>610</v>
      </c>
      <c r="B1278" s="12" t="s">
        <v>78</v>
      </c>
      <c r="D1278" s="12" t="s">
        <v>199</v>
      </c>
      <c r="E1278" s="12">
        <v>0</v>
      </c>
      <c r="F1278" s="14" t="str">
        <f t="shared" si="76"/>
        <v>2025-03-12Expense21020 GST/HST Payable0</v>
      </c>
      <c r="G1278" s="15">
        <f t="shared" si="77"/>
        <v>45728</v>
      </c>
      <c r="H1278" s="16" t="str">
        <f>IF((IFERROR((VLOOKUP(D1278,'Automation (QBO)'!A:B,2,FALSE)),"0"))=0,"Suspense",(IFERROR((VLOOKUP(D1278,'Automation (QBO)'!A:B,2,FALSE)),"Suspense")))</f>
        <v>GST/HST Payable</v>
      </c>
      <c r="I1278" s="17">
        <f t="shared" si="78"/>
        <v>0</v>
      </c>
      <c r="J1278" s="12" t="str">
        <f t="shared" si="79"/>
        <v>GST/HST Payable</v>
      </c>
    </row>
    <row r="1279" spans="1:10" ht="16">
      <c r="A1279" s="13" t="s">
        <v>610</v>
      </c>
      <c r="B1279" s="12" t="s">
        <v>78</v>
      </c>
      <c r="C1279" s="12" t="s">
        <v>728</v>
      </c>
      <c r="D1279" s="12" t="s">
        <v>506</v>
      </c>
      <c r="E1279" s="12">
        <v>1586.6</v>
      </c>
      <c r="F1279" s="14" t="str">
        <f t="shared" si="76"/>
        <v>2025-03-12ExpenseCIBC Rewards21010 Credit Card (CIBC Visa)1586.6</v>
      </c>
      <c r="G1279" s="15">
        <f t="shared" si="77"/>
        <v>45728</v>
      </c>
      <c r="H1279" s="16" t="str">
        <f>IF((IFERROR((VLOOKUP(D1279,'Automation (QBO)'!A:B,2,FALSE)),"0"))=0,"Suspense",(IFERROR((VLOOKUP(D1279,'Automation (QBO)'!A:B,2,FALSE)),"Suspense")))</f>
        <v>Credit Card (CIBC Visa)</v>
      </c>
      <c r="I1279" s="17">
        <f t="shared" si="78"/>
        <v>1586.6</v>
      </c>
      <c r="J1279" s="12" t="str">
        <f t="shared" si="79"/>
        <v>Credit Card (CIBC Visa)</v>
      </c>
    </row>
    <row r="1280" spans="1:10" ht="16">
      <c r="A1280" s="13" t="s">
        <v>610</v>
      </c>
      <c r="B1280" s="12" t="s">
        <v>78</v>
      </c>
      <c r="C1280" s="12" t="s">
        <v>117</v>
      </c>
      <c r="D1280" s="12" t="s">
        <v>506</v>
      </c>
      <c r="E1280" s="12">
        <v>43.17</v>
      </c>
      <c r="F1280" s="14" t="str">
        <f t="shared" si="76"/>
        <v>2025-03-12ExpenseWebflow21010 Credit Card (CIBC Visa)43.17</v>
      </c>
      <c r="G1280" s="15">
        <f t="shared" si="77"/>
        <v>45728</v>
      </c>
      <c r="H1280" s="16" t="str">
        <f>IF((IFERROR((VLOOKUP(D1280,'Automation (QBO)'!A:B,2,FALSE)),"0"))=0,"Suspense",(IFERROR((VLOOKUP(D1280,'Automation (QBO)'!A:B,2,FALSE)),"Suspense")))</f>
        <v>Credit Card (CIBC Visa)</v>
      </c>
      <c r="I1280" s="17">
        <f t="shared" si="78"/>
        <v>43.17</v>
      </c>
      <c r="J1280" s="12" t="str">
        <f t="shared" si="79"/>
        <v>Credit Card (CIBC Visa)</v>
      </c>
    </row>
    <row r="1281" spans="1:10" ht="16">
      <c r="A1281" s="13" t="s">
        <v>729</v>
      </c>
      <c r="B1281" s="12" t="s">
        <v>78</v>
      </c>
      <c r="C1281" s="12" t="s">
        <v>81</v>
      </c>
      <c r="D1281" s="12" t="s">
        <v>661</v>
      </c>
      <c r="E1281" s="12">
        <v>393.27</v>
      </c>
      <c r="F1281" s="14" t="str">
        <f t="shared" si="76"/>
        <v>2025-03-13ExpenseHome Depot51335 Project Expense - Materials393.27</v>
      </c>
      <c r="G1281" s="15">
        <f t="shared" si="77"/>
        <v>45729</v>
      </c>
      <c r="H1281" s="16" t="str">
        <f>IF((IFERROR((VLOOKUP(D1281,'Automation (QBO)'!A:B,2,FALSE)),"0"))=0,"Suspense",(IFERROR((VLOOKUP(D1281,'Automation (QBO)'!A:B,2,FALSE)),"Suspense")))</f>
        <v>Project Expense - Materials</v>
      </c>
      <c r="I1281" s="17">
        <f t="shared" si="78"/>
        <v>393.27</v>
      </c>
      <c r="J1281" s="12" t="str">
        <f t="shared" si="79"/>
        <v>Project Expense - Materials</v>
      </c>
    </row>
    <row r="1282" spans="1:10" ht="16">
      <c r="A1282" s="13" t="s">
        <v>729</v>
      </c>
      <c r="B1282" s="12" t="s">
        <v>78</v>
      </c>
      <c r="C1282" s="12" t="s">
        <v>81</v>
      </c>
      <c r="D1282" s="12" t="s">
        <v>199</v>
      </c>
      <c r="E1282" s="12">
        <v>-18.38</v>
      </c>
      <c r="F1282" s="14" t="str">
        <f t="shared" ref="F1282:F1345" si="80">A1282&amp;B1282&amp;C1282&amp;D1282&amp;E1282</f>
        <v>2025-03-13ExpenseHome Depot21020 GST/HST Payable-18.38</v>
      </c>
      <c r="G1282" s="15">
        <f t="shared" ref="G1282:G1345" si="81">IFERROR((DATEVALUE(A1282)),A1282)</f>
        <v>45729</v>
      </c>
      <c r="H1282" s="16" t="str">
        <f>IF((IFERROR((VLOOKUP(D1282,'Automation (QBO)'!A:B,2,FALSE)),"0"))=0,"Suspense",(IFERROR((VLOOKUP(D1282,'Automation (QBO)'!A:B,2,FALSE)),"Suspense")))</f>
        <v>GST/HST Payable</v>
      </c>
      <c r="I1282" s="17">
        <f t="shared" ref="I1282:I1345" si="82">E1282</f>
        <v>-18.38</v>
      </c>
      <c r="J1282" s="12" t="str">
        <f t="shared" ref="J1282:J1345" si="83">H1282</f>
        <v>GST/HST Payable</v>
      </c>
    </row>
    <row r="1283" spans="1:10" ht="16">
      <c r="A1283" s="13" t="s">
        <v>729</v>
      </c>
      <c r="B1283" s="12" t="s">
        <v>78</v>
      </c>
      <c r="C1283" s="12" t="s">
        <v>80</v>
      </c>
      <c r="D1283" s="12" t="s">
        <v>384</v>
      </c>
      <c r="E1283" s="12">
        <v>27.99</v>
      </c>
      <c r="F1283" s="14" t="str">
        <f t="shared" si="80"/>
        <v>2025-03-13ExpenseApple52165 Subscriptions (Annual)27.99</v>
      </c>
      <c r="G1283" s="15">
        <f t="shared" si="81"/>
        <v>45729</v>
      </c>
      <c r="H1283" s="16" t="str">
        <f>IF((IFERROR((VLOOKUP(D1283,'Automation (QBO)'!A:B,2,FALSE)),"0"))=0,"Suspense",(IFERROR((VLOOKUP(D1283,'Automation (QBO)'!A:B,2,FALSE)),"Suspense")))</f>
        <v>Subscriptions (Annual)</v>
      </c>
      <c r="I1283" s="17">
        <f t="shared" si="82"/>
        <v>27.99</v>
      </c>
      <c r="J1283" s="12" t="str">
        <f t="shared" si="83"/>
        <v>Subscriptions (Annual)</v>
      </c>
    </row>
    <row r="1284" spans="1:10" ht="16">
      <c r="A1284" s="13" t="s">
        <v>729</v>
      </c>
      <c r="B1284" s="12" t="s">
        <v>78</v>
      </c>
      <c r="C1284" s="12" t="s">
        <v>80</v>
      </c>
      <c r="D1284" s="12" t="s">
        <v>199</v>
      </c>
      <c r="E1284" s="12">
        <v>0</v>
      </c>
      <c r="F1284" s="14" t="str">
        <f t="shared" si="80"/>
        <v>2025-03-13ExpenseApple21020 GST/HST Payable0</v>
      </c>
      <c r="G1284" s="15">
        <f t="shared" si="81"/>
        <v>45729</v>
      </c>
      <c r="H1284" s="16" t="str">
        <f>IF((IFERROR((VLOOKUP(D1284,'Automation (QBO)'!A:B,2,FALSE)),"0"))=0,"Suspense",(IFERROR((VLOOKUP(D1284,'Automation (QBO)'!A:B,2,FALSE)),"Suspense")))</f>
        <v>GST/HST Payable</v>
      </c>
      <c r="I1284" s="17">
        <f t="shared" si="82"/>
        <v>0</v>
      </c>
      <c r="J1284" s="12" t="str">
        <f t="shared" si="83"/>
        <v>GST/HST Payable</v>
      </c>
    </row>
    <row r="1285" spans="1:10" ht="16">
      <c r="A1285" s="13" t="s">
        <v>729</v>
      </c>
      <c r="B1285" s="12" t="s">
        <v>78</v>
      </c>
      <c r="C1285" s="12" t="s">
        <v>81</v>
      </c>
      <c r="D1285" s="12" t="s">
        <v>506</v>
      </c>
      <c r="E1285" s="12">
        <v>411.65</v>
      </c>
      <c r="F1285" s="14" t="str">
        <f t="shared" si="80"/>
        <v>2025-03-13ExpenseHome Depot21010 Credit Card (CIBC Visa)411.65</v>
      </c>
      <c r="G1285" s="15">
        <f t="shared" si="81"/>
        <v>45729</v>
      </c>
      <c r="H1285" s="16" t="str">
        <f>IF((IFERROR((VLOOKUP(D1285,'Automation (QBO)'!A:B,2,FALSE)),"0"))=0,"Suspense",(IFERROR((VLOOKUP(D1285,'Automation (QBO)'!A:B,2,FALSE)),"Suspense")))</f>
        <v>Credit Card (CIBC Visa)</v>
      </c>
      <c r="I1285" s="17">
        <f t="shared" si="82"/>
        <v>411.65</v>
      </c>
      <c r="J1285" s="12" t="str">
        <f t="shared" si="83"/>
        <v>Credit Card (CIBC Visa)</v>
      </c>
    </row>
    <row r="1286" spans="1:10" ht="16">
      <c r="A1286" s="13" t="s">
        <v>729</v>
      </c>
      <c r="B1286" s="12" t="s">
        <v>78</v>
      </c>
      <c r="C1286" s="12" t="s">
        <v>80</v>
      </c>
      <c r="D1286" s="12" t="s">
        <v>506</v>
      </c>
      <c r="E1286" s="12">
        <v>27.99</v>
      </c>
      <c r="F1286" s="14" t="str">
        <f t="shared" si="80"/>
        <v>2025-03-13ExpenseApple21010 Credit Card (CIBC Visa)27.99</v>
      </c>
      <c r="G1286" s="15">
        <f t="shared" si="81"/>
        <v>45729</v>
      </c>
      <c r="H1286" s="16" t="str">
        <f>IF((IFERROR((VLOOKUP(D1286,'Automation (QBO)'!A:B,2,FALSE)),"0"))=0,"Suspense",(IFERROR((VLOOKUP(D1286,'Automation (QBO)'!A:B,2,FALSE)),"Suspense")))</f>
        <v>Credit Card (CIBC Visa)</v>
      </c>
      <c r="I1286" s="17">
        <f t="shared" si="82"/>
        <v>27.99</v>
      </c>
      <c r="J1286" s="12" t="str">
        <f t="shared" si="83"/>
        <v>Credit Card (CIBC Visa)</v>
      </c>
    </row>
    <row r="1287" spans="1:10" ht="16">
      <c r="A1287" s="13" t="s">
        <v>730</v>
      </c>
      <c r="B1287" s="12" t="s">
        <v>99</v>
      </c>
      <c r="D1287" s="12" t="s">
        <v>201</v>
      </c>
      <c r="E1287" s="12">
        <v>-1000</v>
      </c>
      <c r="F1287" s="14" t="str">
        <f t="shared" si="80"/>
        <v>2025-03-15Credit Card Payment11005 Chequing (CIBC)-1000</v>
      </c>
      <c r="G1287" s="15">
        <f t="shared" si="81"/>
        <v>45731</v>
      </c>
      <c r="H1287" s="16" t="str">
        <f>IF((IFERROR((VLOOKUP(D1287,'Automation (QBO)'!A:B,2,FALSE)),"0"))=0,"Suspense",(IFERROR((VLOOKUP(D1287,'Automation (QBO)'!A:B,2,FALSE)),"Suspense")))</f>
        <v>Chequing (CIBC)</v>
      </c>
      <c r="I1287" s="17">
        <f t="shared" si="82"/>
        <v>-1000</v>
      </c>
      <c r="J1287" s="12" t="str">
        <f t="shared" si="83"/>
        <v>Chequing (CIBC)</v>
      </c>
    </row>
    <row r="1288" spans="1:10" ht="16">
      <c r="A1288" s="13" t="s">
        <v>730</v>
      </c>
      <c r="B1288" s="12" t="s">
        <v>99</v>
      </c>
      <c r="D1288" s="12" t="s">
        <v>506</v>
      </c>
      <c r="E1288" s="12">
        <v>-1000</v>
      </c>
      <c r="F1288" s="14" t="str">
        <f t="shared" si="80"/>
        <v>2025-03-15Credit Card Payment21010 Credit Card (CIBC Visa)-1000</v>
      </c>
      <c r="G1288" s="15">
        <f t="shared" si="81"/>
        <v>45731</v>
      </c>
      <c r="H1288" s="16" t="str">
        <f>IF((IFERROR((VLOOKUP(D1288,'Automation (QBO)'!A:B,2,FALSE)),"0"))=0,"Suspense",(IFERROR((VLOOKUP(D1288,'Automation (QBO)'!A:B,2,FALSE)),"Suspense")))</f>
        <v>Credit Card (CIBC Visa)</v>
      </c>
      <c r="I1288" s="17">
        <f t="shared" si="82"/>
        <v>-1000</v>
      </c>
      <c r="J1288" s="12" t="str">
        <f t="shared" si="83"/>
        <v>Credit Card (CIBC Visa)</v>
      </c>
    </row>
    <row r="1289" spans="1:10" ht="16">
      <c r="A1289" s="13" t="s">
        <v>731</v>
      </c>
      <c r="B1289" s="12" t="s">
        <v>78</v>
      </c>
      <c r="D1289" s="12" t="s">
        <v>384</v>
      </c>
      <c r="E1289" s="12">
        <v>24.92</v>
      </c>
      <c r="F1289" s="14" t="str">
        <f t="shared" si="80"/>
        <v>2025-03-17Expense52165 Subscriptions (Annual)24.92</v>
      </c>
      <c r="G1289" s="15">
        <f t="shared" si="81"/>
        <v>45733</v>
      </c>
      <c r="H1289" s="16" t="str">
        <f>IF((IFERROR((VLOOKUP(D1289,'Automation (QBO)'!A:B,2,FALSE)),"0"))=0,"Suspense",(IFERROR((VLOOKUP(D1289,'Automation (QBO)'!A:B,2,FALSE)),"Suspense")))</f>
        <v>Subscriptions (Annual)</v>
      </c>
      <c r="I1289" s="17">
        <f t="shared" si="82"/>
        <v>24.92</v>
      </c>
      <c r="J1289" s="12" t="str">
        <f t="shared" si="83"/>
        <v>Subscriptions (Annual)</v>
      </c>
    </row>
    <row r="1290" spans="1:10" ht="16">
      <c r="A1290" s="13" t="s">
        <v>731</v>
      </c>
      <c r="B1290" s="12" t="s">
        <v>78</v>
      </c>
      <c r="D1290" s="12" t="s">
        <v>199</v>
      </c>
      <c r="E1290" s="12">
        <v>0</v>
      </c>
      <c r="F1290" s="14" t="str">
        <f t="shared" si="80"/>
        <v>2025-03-17Expense21020 GST/HST Payable0</v>
      </c>
      <c r="G1290" s="15">
        <f t="shared" si="81"/>
        <v>45733</v>
      </c>
      <c r="H1290" s="16" t="str">
        <f>IF((IFERROR((VLOOKUP(D1290,'Automation (QBO)'!A:B,2,FALSE)),"0"))=0,"Suspense",(IFERROR((VLOOKUP(D1290,'Automation (QBO)'!A:B,2,FALSE)),"Suspense")))</f>
        <v>GST/HST Payable</v>
      </c>
      <c r="I1290" s="17">
        <f t="shared" si="82"/>
        <v>0</v>
      </c>
      <c r="J1290" s="12" t="str">
        <f t="shared" si="83"/>
        <v>GST/HST Payable</v>
      </c>
    </row>
    <row r="1291" spans="1:10" ht="16">
      <c r="A1291" s="13" t="s">
        <v>731</v>
      </c>
      <c r="B1291" s="12" t="s">
        <v>84</v>
      </c>
      <c r="C1291" s="12" t="s">
        <v>114</v>
      </c>
      <c r="D1291" s="12" t="s">
        <v>667</v>
      </c>
      <c r="E1291" s="12">
        <v>0</v>
      </c>
      <c r="F1291" s="14" t="str">
        <f t="shared" si="80"/>
        <v>2025-03-17InvoiceGarden of Granite Winery:Garden of Granite Project41005 Labour - Project Managment0</v>
      </c>
      <c r="G1291" s="15">
        <f t="shared" si="81"/>
        <v>45733</v>
      </c>
      <c r="H1291" s="16" t="str">
        <f>IF((IFERROR((VLOOKUP(D1291,'Automation (QBO)'!A:B,2,FALSE)),"0"))=0,"Suspense",(IFERROR((VLOOKUP(D1291,'Automation (QBO)'!A:B,2,FALSE)),"Suspense")))</f>
        <v>Labour - Project Managment</v>
      </c>
      <c r="I1291" s="17">
        <f t="shared" si="82"/>
        <v>0</v>
      </c>
      <c r="J1291" s="12" t="str">
        <f t="shared" si="83"/>
        <v>Labour - Project Managment</v>
      </c>
    </row>
    <row r="1292" spans="1:10" ht="16">
      <c r="A1292" s="13" t="s">
        <v>731</v>
      </c>
      <c r="B1292" s="12" t="s">
        <v>84</v>
      </c>
      <c r="C1292" s="12" t="s">
        <v>114</v>
      </c>
      <c r="D1292" s="12" t="s">
        <v>667</v>
      </c>
      <c r="E1292" s="12">
        <v>0</v>
      </c>
      <c r="F1292" s="14" t="str">
        <f t="shared" si="80"/>
        <v>2025-03-17InvoiceGarden of Granite Winery:Garden of Granite Project41005 Labour - Project Managment0</v>
      </c>
      <c r="G1292" s="15">
        <f t="shared" si="81"/>
        <v>45733</v>
      </c>
      <c r="H1292" s="16" t="str">
        <f>IF((IFERROR((VLOOKUP(D1292,'Automation (QBO)'!A:B,2,FALSE)),"0"))=0,"Suspense",(IFERROR((VLOOKUP(D1292,'Automation (QBO)'!A:B,2,FALSE)),"Suspense")))</f>
        <v>Labour - Project Managment</v>
      </c>
      <c r="I1292" s="17">
        <f t="shared" si="82"/>
        <v>0</v>
      </c>
      <c r="J1292" s="12" t="str">
        <f t="shared" si="83"/>
        <v>Labour - Project Managment</v>
      </c>
    </row>
    <row r="1293" spans="1:10" ht="16">
      <c r="A1293" s="13" t="s">
        <v>731</v>
      </c>
      <c r="B1293" s="12" t="s">
        <v>84</v>
      </c>
      <c r="C1293" s="12" t="s">
        <v>114</v>
      </c>
      <c r="D1293" s="12" t="s">
        <v>844</v>
      </c>
      <c r="E1293" s="12">
        <v>297.45999999999998</v>
      </c>
      <c r="F1293" s="14" t="str">
        <f t="shared" si="80"/>
        <v>2025-03-17InvoiceGarden of Granite Winery:Garden of Granite Project42035 Billable Expense Income297.46</v>
      </c>
      <c r="G1293" s="15">
        <f t="shared" si="81"/>
        <v>45733</v>
      </c>
      <c r="H1293" s="16" t="str">
        <f>IF((IFERROR((VLOOKUP(D1293,'Automation (QBO)'!A:B,2,FALSE)),"0"))=0,"Suspense",(IFERROR((VLOOKUP(D1293,'Automation (QBO)'!A:B,2,FALSE)),"Suspense")))</f>
        <v>Suspense</v>
      </c>
      <c r="I1293" s="17">
        <f t="shared" si="82"/>
        <v>297.45999999999998</v>
      </c>
      <c r="J1293" s="12" t="str">
        <f t="shared" si="83"/>
        <v>Suspense</v>
      </c>
    </row>
    <row r="1294" spans="1:10" ht="16">
      <c r="A1294" s="13" t="s">
        <v>731</v>
      </c>
      <c r="B1294" s="12" t="s">
        <v>84</v>
      </c>
      <c r="C1294" s="12" t="s">
        <v>114</v>
      </c>
      <c r="D1294" s="12" t="s">
        <v>667</v>
      </c>
      <c r="E1294" s="12">
        <v>2015</v>
      </c>
      <c r="F1294" s="14" t="str">
        <f t="shared" si="80"/>
        <v>2025-03-17InvoiceGarden of Granite Winery:Garden of Granite Project41005 Labour - Project Managment2015</v>
      </c>
      <c r="G1294" s="15">
        <f t="shared" si="81"/>
        <v>45733</v>
      </c>
      <c r="H1294" s="16" t="str">
        <f>IF((IFERROR((VLOOKUP(D1294,'Automation (QBO)'!A:B,2,FALSE)),"0"))=0,"Suspense",(IFERROR((VLOOKUP(D1294,'Automation (QBO)'!A:B,2,FALSE)),"Suspense")))</f>
        <v>Labour - Project Managment</v>
      </c>
      <c r="I1294" s="17">
        <f t="shared" si="82"/>
        <v>2015</v>
      </c>
      <c r="J1294" s="12" t="str">
        <f t="shared" si="83"/>
        <v>Labour - Project Managment</v>
      </c>
    </row>
    <row r="1295" spans="1:10" ht="16">
      <c r="A1295" s="13" t="s">
        <v>731</v>
      </c>
      <c r="B1295" s="12" t="s">
        <v>84</v>
      </c>
      <c r="C1295" s="12" t="s">
        <v>114</v>
      </c>
      <c r="D1295" s="12" t="s">
        <v>667</v>
      </c>
      <c r="E1295" s="12">
        <v>462.49</v>
      </c>
      <c r="F1295" s="14" t="str">
        <f t="shared" si="80"/>
        <v>2025-03-17InvoiceGarden of Granite Winery:Garden of Granite Project41005 Labour - Project Managment462.49</v>
      </c>
      <c r="G1295" s="15">
        <f t="shared" si="81"/>
        <v>45733</v>
      </c>
      <c r="H1295" s="16" t="str">
        <f>IF((IFERROR((VLOOKUP(D1295,'Automation (QBO)'!A:B,2,FALSE)),"0"))=0,"Suspense",(IFERROR((VLOOKUP(D1295,'Automation (QBO)'!A:B,2,FALSE)),"Suspense")))</f>
        <v>Labour - Project Managment</v>
      </c>
      <c r="I1295" s="17">
        <f t="shared" si="82"/>
        <v>462.49</v>
      </c>
      <c r="J1295" s="12" t="str">
        <f t="shared" si="83"/>
        <v>Labour - Project Managment</v>
      </c>
    </row>
    <row r="1296" spans="1:10" ht="16">
      <c r="A1296" s="13" t="s">
        <v>731</v>
      </c>
      <c r="B1296" s="12" t="s">
        <v>84</v>
      </c>
      <c r="C1296" s="12" t="s">
        <v>114</v>
      </c>
      <c r="D1296" s="12" t="s">
        <v>666</v>
      </c>
      <c r="E1296" s="12">
        <v>0</v>
      </c>
      <c r="F1296" s="14" t="str">
        <f t="shared" si="80"/>
        <v>2025-03-17InvoiceGarden of Granite Winery:Garden of Granite Project12000 [Accounts Receivable]0</v>
      </c>
      <c r="G1296" s="15">
        <f t="shared" si="81"/>
        <v>45733</v>
      </c>
      <c r="H1296" s="16" t="str">
        <f>IF((IFERROR((VLOOKUP(D1296,'Automation (QBO)'!A:B,2,FALSE)),"0"))=0,"Suspense",(IFERROR((VLOOKUP(D1296,'Automation (QBO)'!A:B,2,FALSE)),"Suspense")))</f>
        <v>Accounts Recievable - Suspense</v>
      </c>
      <c r="I1296" s="17">
        <f t="shared" si="82"/>
        <v>0</v>
      </c>
      <c r="J1296" s="12" t="str">
        <f t="shared" si="83"/>
        <v>Accounts Recievable - Suspense</v>
      </c>
    </row>
    <row r="1297" spans="1:10" ht="16">
      <c r="A1297" s="13" t="s">
        <v>731</v>
      </c>
      <c r="B1297" s="12" t="s">
        <v>84</v>
      </c>
      <c r="C1297" s="12" t="s">
        <v>114</v>
      </c>
      <c r="D1297" s="12" t="s">
        <v>199</v>
      </c>
      <c r="E1297" s="12">
        <v>138.74</v>
      </c>
      <c r="F1297" s="14" t="str">
        <f t="shared" si="80"/>
        <v>2025-03-17InvoiceGarden of Granite Winery:Garden of Granite Project21020 GST/HST Payable138.74</v>
      </c>
      <c r="G1297" s="15">
        <f t="shared" si="81"/>
        <v>45733</v>
      </c>
      <c r="H1297" s="16" t="str">
        <f>IF((IFERROR((VLOOKUP(D1297,'Automation (QBO)'!A:B,2,FALSE)),"0"))=0,"Suspense",(IFERROR((VLOOKUP(D1297,'Automation (QBO)'!A:B,2,FALSE)),"Suspense")))</f>
        <v>GST/HST Payable</v>
      </c>
      <c r="I1297" s="17">
        <f t="shared" si="82"/>
        <v>138.74</v>
      </c>
      <c r="J1297" s="12" t="str">
        <f t="shared" si="83"/>
        <v>GST/HST Payable</v>
      </c>
    </row>
    <row r="1298" spans="1:10" ht="16">
      <c r="A1298" s="13" t="s">
        <v>731</v>
      </c>
      <c r="B1298" s="12" t="s">
        <v>106</v>
      </c>
      <c r="C1298" s="12" t="s">
        <v>114</v>
      </c>
      <c r="D1298" s="12" t="s">
        <v>666</v>
      </c>
      <c r="E1298" s="12">
        <v>-7001</v>
      </c>
      <c r="F1298" s="14" t="str">
        <f t="shared" si="80"/>
        <v>2025-03-17PaymentGarden of Granite Winery:Garden of Granite Project12000 [Accounts Receivable]-7001</v>
      </c>
      <c r="G1298" s="15">
        <f t="shared" si="81"/>
        <v>45733</v>
      </c>
      <c r="H1298" s="16" t="str">
        <f>IF((IFERROR((VLOOKUP(D1298,'Automation (QBO)'!A:B,2,FALSE)),"0"))=0,"Suspense",(IFERROR((VLOOKUP(D1298,'Automation (QBO)'!A:B,2,FALSE)),"Suspense")))</f>
        <v>Accounts Recievable - Suspense</v>
      </c>
      <c r="I1298" s="17">
        <f t="shared" si="82"/>
        <v>-7001</v>
      </c>
      <c r="J1298" s="12" t="str">
        <f t="shared" si="83"/>
        <v>Accounts Recievable - Suspense</v>
      </c>
    </row>
    <row r="1299" spans="1:10" ht="16">
      <c r="A1299" s="13" t="s">
        <v>731</v>
      </c>
      <c r="B1299" s="12" t="s">
        <v>84</v>
      </c>
      <c r="C1299" s="12" t="s">
        <v>114</v>
      </c>
      <c r="D1299" s="12" t="s">
        <v>199</v>
      </c>
      <c r="E1299" s="12">
        <v>0</v>
      </c>
      <c r="F1299" s="14" t="str">
        <f t="shared" si="80"/>
        <v>2025-03-17InvoiceGarden of Granite Winery:Garden of Granite Project21020 GST/HST Payable0</v>
      </c>
      <c r="G1299" s="15">
        <f t="shared" si="81"/>
        <v>45733</v>
      </c>
      <c r="H1299" s="16" t="str">
        <f>IF((IFERROR((VLOOKUP(D1299,'Automation (QBO)'!A:B,2,FALSE)),"0"))=0,"Suspense",(IFERROR((VLOOKUP(D1299,'Automation (QBO)'!A:B,2,FALSE)),"Suspense")))</f>
        <v>GST/HST Payable</v>
      </c>
      <c r="I1299" s="17">
        <f t="shared" si="82"/>
        <v>0</v>
      </c>
      <c r="J1299" s="12" t="str">
        <f t="shared" si="83"/>
        <v>GST/HST Payable</v>
      </c>
    </row>
    <row r="1300" spans="1:10" ht="16">
      <c r="A1300" s="13" t="s">
        <v>731</v>
      </c>
      <c r="B1300" s="12" t="s">
        <v>84</v>
      </c>
      <c r="C1300" s="12" t="s">
        <v>114</v>
      </c>
      <c r="D1300" s="12" t="s">
        <v>218</v>
      </c>
      <c r="E1300" s="12">
        <v>24999</v>
      </c>
      <c r="F1300" s="14" t="str">
        <f t="shared" si="80"/>
        <v>2025-03-17InvoiceGarden of Granite Winery:Garden of Granite Project21045 Deposit Received24999</v>
      </c>
      <c r="G1300" s="15">
        <f t="shared" si="81"/>
        <v>45733</v>
      </c>
      <c r="H1300" s="16" t="str">
        <f>IF((IFERROR((VLOOKUP(D1300,'Automation (QBO)'!A:B,2,FALSE)),"0"))=0,"Suspense",(IFERROR((VLOOKUP(D1300,'Automation (QBO)'!A:B,2,FALSE)),"Suspense")))</f>
        <v>Liability - Depostis Received</v>
      </c>
      <c r="I1300" s="17">
        <f t="shared" si="82"/>
        <v>24999</v>
      </c>
      <c r="J1300" s="12" t="str">
        <f t="shared" si="83"/>
        <v>Liability - Depostis Received</v>
      </c>
    </row>
    <row r="1301" spans="1:10" ht="16">
      <c r="A1301" s="13" t="s">
        <v>731</v>
      </c>
      <c r="B1301" s="12" t="s">
        <v>84</v>
      </c>
      <c r="C1301" s="12" t="s">
        <v>114</v>
      </c>
      <c r="D1301" s="12" t="s">
        <v>666</v>
      </c>
      <c r="E1301" s="12">
        <v>24999</v>
      </c>
      <c r="F1301" s="14" t="str">
        <f t="shared" si="80"/>
        <v>2025-03-17InvoiceGarden of Granite Winery:Garden of Granite Project12000 [Accounts Receivable]24999</v>
      </c>
      <c r="G1301" s="15">
        <f t="shared" si="81"/>
        <v>45733</v>
      </c>
      <c r="H1301" s="16" t="str">
        <f>IF((IFERROR((VLOOKUP(D1301,'Automation (QBO)'!A:B,2,FALSE)),"0"))=0,"Suspense",(IFERROR((VLOOKUP(D1301,'Automation (QBO)'!A:B,2,FALSE)),"Suspense")))</f>
        <v>Accounts Recievable - Suspense</v>
      </c>
      <c r="I1301" s="17">
        <f t="shared" si="82"/>
        <v>24999</v>
      </c>
      <c r="J1301" s="12" t="str">
        <f t="shared" si="83"/>
        <v>Accounts Recievable - Suspense</v>
      </c>
    </row>
    <row r="1302" spans="1:10" ht="16">
      <c r="A1302" s="13" t="s">
        <v>731</v>
      </c>
      <c r="B1302" s="12" t="s">
        <v>106</v>
      </c>
      <c r="C1302" s="12" t="s">
        <v>114</v>
      </c>
      <c r="D1302" s="12" t="s">
        <v>666</v>
      </c>
      <c r="E1302" s="12">
        <v>-12999</v>
      </c>
      <c r="F1302" s="14" t="str">
        <f t="shared" si="80"/>
        <v>2025-03-17PaymentGarden of Granite Winery:Garden of Granite Project12000 [Accounts Receivable]-12999</v>
      </c>
      <c r="G1302" s="15">
        <f t="shared" si="81"/>
        <v>45733</v>
      </c>
      <c r="H1302" s="16" t="str">
        <f>IF((IFERROR((VLOOKUP(D1302,'Automation (QBO)'!A:B,2,FALSE)),"0"))=0,"Suspense",(IFERROR((VLOOKUP(D1302,'Automation (QBO)'!A:B,2,FALSE)),"Suspense")))</f>
        <v>Accounts Recievable - Suspense</v>
      </c>
      <c r="I1302" s="17">
        <f t="shared" si="82"/>
        <v>-12999</v>
      </c>
      <c r="J1302" s="12" t="str">
        <f t="shared" si="83"/>
        <v>Accounts Recievable - Suspense</v>
      </c>
    </row>
    <row r="1303" spans="1:10" ht="16">
      <c r="A1303" s="13" t="s">
        <v>731</v>
      </c>
      <c r="B1303" s="12" t="s">
        <v>106</v>
      </c>
      <c r="C1303" s="12" t="s">
        <v>114</v>
      </c>
      <c r="D1303" s="12" t="s">
        <v>201</v>
      </c>
      <c r="E1303" s="12">
        <v>12999</v>
      </c>
      <c r="F1303" s="14" t="str">
        <f t="shared" si="80"/>
        <v>2025-03-17PaymentGarden of Granite Winery:Garden of Granite Project11005 Chequing (CIBC)12999</v>
      </c>
      <c r="G1303" s="15">
        <f t="shared" si="81"/>
        <v>45733</v>
      </c>
      <c r="H1303" s="16" t="str">
        <f>IF((IFERROR((VLOOKUP(D1303,'Automation (QBO)'!A:B,2,FALSE)),"0"))=0,"Suspense",(IFERROR((VLOOKUP(D1303,'Automation (QBO)'!A:B,2,FALSE)),"Suspense")))</f>
        <v>Chequing (CIBC)</v>
      </c>
      <c r="I1303" s="17">
        <f t="shared" si="82"/>
        <v>12999</v>
      </c>
      <c r="J1303" s="12" t="str">
        <f t="shared" si="83"/>
        <v>Chequing (CIBC)</v>
      </c>
    </row>
    <row r="1304" spans="1:10" ht="16">
      <c r="A1304" s="13" t="s">
        <v>731</v>
      </c>
      <c r="B1304" s="12" t="s">
        <v>106</v>
      </c>
      <c r="C1304" s="12" t="s">
        <v>114</v>
      </c>
      <c r="D1304" s="12" t="s">
        <v>201</v>
      </c>
      <c r="E1304" s="12">
        <v>7001</v>
      </c>
      <c r="F1304" s="14" t="str">
        <f t="shared" si="80"/>
        <v>2025-03-17PaymentGarden of Granite Winery:Garden of Granite Project11005 Chequing (CIBC)7001</v>
      </c>
      <c r="G1304" s="15">
        <f t="shared" si="81"/>
        <v>45733</v>
      </c>
      <c r="H1304" s="16" t="str">
        <f>IF((IFERROR((VLOOKUP(D1304,'Automation (QBO)'!A:B,2,FALSE)),"0"))=0,"Suspense",(IFERROR((VLOOKUP(D1304,'Automation (QBO)'!A:B,2,FALSE)),"Suspense")))</f>
        <v>Chequing (CIBC)</v>
      </c>
      <c r="I1304" s="17">
        <f t="shared" si="82"/>
        <v>7001</v>
      </c>
      <c r="J1304" s="12" t="str">
        <f t="shared" si="83"/>
        <v>Chequing (CIBC)</v>
      </c>
    </row>
    <row r="1305" spans="1:10" ht="16">
      <c r="A1305" s="13" t="s">
        <v>731</v>
      </c>
      <c r="B1305" s="12" t="s">
        <v>84</v>
      </c>
      <c r="C1305" s="12" t="s">
        <v>114</v>
      </c>
      <c r="D1305" s="12" t="s">
        <v>218</v>
      </c>
      <c r="E1305" s="12">
        <v>-2913.69</v>
      </c>
      <c r="F1305" s="14" t="str">
        <f t="shared" si="80"/>
        <v>2025-03-17InvoiceGarden of Granite Winery:Garden of Granite Project21045 Deposit Received-2913.69</v>
      </c>
      <c r="G1305" s="15">
        <f t="shared" si="81"/>
        <v>45733</v>
      </c>
      <c r="H1305" s="16" t="str">
        <f>IF((IFERROR((VLOOKUP(D1305,'Automation (QBO)'!A:B,2,FALSE)),"0"))=0,"Suspense",(IFERROR((VLOOKUP(D1305,'Automation (QBO)'!A:B,2,FALSE)),"Suspense")))</f>
        <v>Liability - Depostis Received</v>
      </c>
      <c r="I1305" s="17">
        <f t="shared" si="82"/>
        <v>-2913.69</v>
      </c>
      <c r="J1305" s="12" t="str">
        <f t="shared" si="83"/>
        <v>Liability - Depostis Received</v>
      </c>
    </row>
    <row r="1306" spans="1:10" ht="16">
      <c r="A1306" s="13" t="s">
        <v>731</v>
      </c>
      <c r="B1306" s="12" t="s">
        <v>84</v>
      </c>
      <c r="C1306" s="12" t="s">
        <v>114</v>
      </c>
      <c r="D1306" s="12" t="s">
        <v>199</v>
      </c>
      <c r="E1306" s="12">
        <v>0</v>
      </c>
      <c r="F1306" s="14" t="str">
        <f t="shared" si="80"/>
        <v>2025-03-17InvoiceGarden of Granite Winery:Garden of Granite Project21020 GST/HST Payable0</v>
      </c>
      <c r="G1306" s="15">
        <f t="shared" si="81"/>
        <v>45733</v>
      </c>
      <c r="H1306" s="16" t="str">
        <f>IF((IFERROR((VLOOKUP(D1306,'Automation (QBO)'!A:B,2,FALSE)),"0"))=0,"Suspense",(IFERROR((VLOOKUP(D1306,'Automation (QBO)'!A:B,2,FALSE)),"Suspense")))</f>
        <v>GST/HST Payable</v>
      </c>
      <c r="I1306" s="17">
        <f t="shared" si="82"/>
        <v>0</v>
      </c>
      <c r="J1306" s="12" t="str">
        <f t="shared" si="83"/>
        <v>GST/HST Payable</v>
      </c>
    </row>
    <row r="1307" spans="1:10" ht="16">
      <c r="A1307" s="13" t="s">
        <v>731</v>
      </c>
      <c r="B1307" s="12" t="s">
        <v>78</v>
      </c>
      <c r="D1307" s="12" t="s">
        <v>506</v>
      </c>
      <c r="E1307" s="12">
        <v>24.92</v>
      </c>
      <c r="F1307" s="14" t="str">
        <f t="shared" si="80"/>
        <v>2025-03-17Expense21010 Credit Card (CIBC Visa)24.92</v>
      </c>
      <c r="G1307" s="15">
        <f t="shared" si="81"/>
        <v>45733</v>
      </c>
      <c r="H1307" s="16" t="str">
        <f>IF((IFERROR((VLOOKUP(D1307,'Automation (QBO)'!A:B,2,FALSE)),"0"))=0,"Suspense",(IFERROR((VLOOKUP(D1307,'Automation (QBO)'!A:B,2,FALSE)),"Suspense")))</f>
        <v>Credit Card (CIBC Visa)</v>
      </c>
      <c r="I1307" s="17">
        <f t="shared" si="82"/>
        <v>24.92</v>
      </c>
      <c r="J1307" s="12" t="str">
        <f t="shared" si="83"/>
        <v>Credit Card (CIBC Visa)</v>
      </c>
    </row>
    <row r="1308" spans="1:10" ht="16">
      <c r="A1308" s="13" t="s">
        <v>732</v>
      </c>
      <c r="B1308" s="12" t="s">
        <v>78</v>
      </c>
      <c r="C1308" s="12" t="s">
        <v>102</v>
      </c>
      <c r="D1308" s="12" t="s">
        <v>201</v>
      </c>
      <c r="E1308" s="12">
        <v>-189.16</v>
      </c>
      <c r="F1308" s="14" t="str">
        <f t="shared" si="80"/>
        <v>2025-03-18ExpenseInsurance Corporation of British Columbia11005 Chequing (CIBC)-189.16</v>
      </c>
      <c r="G1308" s="15">
        <f t="shared" si="81"/>
        <v>45734</v>
      </c>
      <c r="H1308" s="16" t="str">
        <f>IF((IFERROR((VLOOKUP(D1308,'Automation (QBO)'!A:B,2,FALSE)),"0"))=0,"Suspense",(IFERROR((VLOOKUP(D1308,'Automation (QBO)'!A:B,2,FALSE)),"Suspense")))</f>
        <v>Chequing (CIBC)</v>
      </c>
      <c r="I1308" s="17">
        <f t="shared" si="82"/>
        <v>-189.16</v>
      </c>
      <c r="J1308" s="12" t="str">
        <f t="shared" si="83"/>
        <v>Chequing (CIBC)</v>
      </c>
    </row>
    <row r="1309" spans="1:10" ht="16">
      <c r="A1309" s="13" t="s">
        <v>732</v>
      </c>
      <c r="B1309" s="12" t="s">
        <v>78</v>
      </c>
      <c r="C1309" s="12" t="s">
        <v>102</v>
      </c>
      <c r="D1309" s="12" t="s">
        <v>212</v>
      </c>
      <c r="E1309" s="12">
        <v>189.16</v>
      </c>
      <c r="F1309" s="14" t="str">
        <f t="shared" si="80"/>
        <v>2025-03-18ExpenseInsurance Corporation of British Columbia52185 Insurance - Vehicles189.16</v>
      </c>
      <c r="G1309" s="15">
        <f t="shared" si="81"/>
        <v>45734</v>
      </c>
      <c r="H1309" s="16" t="str">
        <f>IF((IFERROR((VLOOKUP(D1309,'Automation (QBO)'!A:B,2,FALSE)),"0"))=0,"Suspense",(IFERROR((VLOOKUP(D1309,'Automation (QBO)'!A:B,2,FALSE)),"Suspense")))</f>
        <v>Insurance - Vehicles</v>
      </c>
      <c r="I1309" s="17">
        <f t="shared" si="82"/>
        <v>189.16</v>
      </c>
      <c r="J1309" s="12" t="str">
        <f t="shared" si="83"/>
        <v>Insurance - Vehicles</v>
      </c>
    </row>
    <row r="1310" spans="1:10" ht="16">
      <c r="A1310" s="13" t="s">
        <v>732</v>
      </c>
      <c r="B1310" s="12" t="s">
        <v>78</v>
      </c>
      <c r="C1310" s="12" t="s">
        <v>102</v>
      </c>
      <c r="D1310" s="12" t="s">
        <v>199</v>
      </c>
      <c r="E1310" s="12">
        <v>0</v>
      </c>
      <c r="F1310" s="14" t="str">
        <f t="shared" si="80"/>
        <v>2025-03-18ExpenseInsurance Corporation of British Columbia21020 GST/HST Payable0</v>
      </c>
      <c r="G1310" s="15">
        <f t="shared" si="81"/>
        <v>45734</v>
      </c>
      <c r="H1310" s="16" t="str">
        <f>IF((IFERROR((VLOOKUP(D1310,'Automation (QBO)'!A:B,2,FALSE)),"0"))=0,"Suspense",(IFERROR((VLOOKUP(D1310,'Automation (QBO)'!A:B,2,FALSE)),"Suspense")))</f>
        <v>GST/HST Payable</v>
      </c>
      <c r="I1310" s="17">
        <f t="shared" si="82"/>
        <v>0</v>
      </c>
      <c r="J1310" s="12" t="str">
        <f t="shared" si="83"/>
        <v>GST/HST Payable</v>
      </c>
    </row>
    <row r="1311" spans="1:10" ht="16">
      <c r="A1311" s="13" t="s">
        <v>732</v>
      </c>
      <c r="B1311" s="12" t="s">
        <v>78</v>
      </c>
      <c r="C1311" s="12" t="s">
        <v>92</v>
      </c>
      <c r="D1311" s="12" t="s">
        <v>681</v>
      </c>
      <c r="E1311" s="12">
        <v>-1077.32</v>
      </c>
      <c r="F1311" s="14" t="str">
        <f t="shared" si="80"/>
        <v>2025-03-18ExpenseBDC22010 Bank Loan - BDC (002)-1077.32</v>
      </c>
      <c r="G1311" s="15">
        <f t="shared" si="81"/>
        <v>45734</v>
      </c>
      <c r="H1311" s="16" t="str">
        <f>IF((IFERROR((VLOOKUP(D1311,'Automation (QBO)'!A:B,2,FALSE)),"0"))=0,"Suspense",(IFERROR((VLOOKUP(D1311,'Automation (QBO)'!A:B,2,FALSE)),"Suspense")))</f>
        <v>Bank Loan 2 (BDC)</v>
      </c>
      <c r="I1311" s="17">
        <f t="shared" si="82"/>
        <v>-1077.32</v>
      </c>
      <c r="J1311" s="12" t="str">
        <f t="shared" si="83"/>
        <v>Bank Loan 2 (BDC)</v>
      </c>
    </row>
    <row r="1312" spans="1:10" ht="16">
      <c r="A1312" s="13" t="s">
        <v>732</v>
      </c>
      <c r="B1312" s="12" t="s">
        <v>78</v>
      </c>
      <c r="C1312" s="12" t="s">
        <v>92</v>
      </c>
      <c r="D1312" s="12" t="s">
        <v>199</v>
      </c>
      <c r="E1312" s="12">
        <v>0</v>
      </c>
      <c r="F1312" s="14" t="str">
        <f t="shared" si="80"/>
        <v>2025-03-18ExpenseBDC21020 GST/HST Payable0</v>
      </c>
      <c r="G1312" s="15">
        <f t="shared" si="81"/>
        <v>45734</v>
      </c>
      <c r="H1312" s="16" t="str">
        <f>IF((IFERROR((VLOOKUP(D1312,'Automation (QBO)'!A:B,2,FALSE)),"0"))=0,"Suspense",(IFERROR((VLOOKUP(D1312,'Automation (QBO)'!A:B,2,FALSE)),"Suspense")))</f>
        <v>GST/HST Payable</v>
      </c>
      <c r="I1312" s="17">
        <f t="shared" si="82"/>
        <v>0</v>
      </c>
      <c r="J1312" s="12" t="str">
        <f t="shared" si="83"/>
        <v>GST/HST Payable</v>
      </c>
    </row>
    <row r="1313" spans="1:10" ht="16">
      <c r="A1313" s="13" t="s">
        <v>732</v>
      </c>
      <c r="B1313" s="12" t="s">
        <v>154</v>
      </c>
      <c r="D1313" s="12" t="s">
        <v>201</v>
      </c>
      <c r="E1313" s="12">
        <v>-2000</v>
      </c>
      <c r="F1313" s="14" t="str">
        <f t="shared" si="80"/>
        <v>2025-03-18Transfer11005 Chequing (CIBC)-2000</v>
      </c>
      <c r="G1313" s="15">
        <f t="shared" si="81"/>
        <v>45734</v>
      </c>
      <c r="H1313" s="16" t="str">
        <f>IF((IFERROR((VLOOKUP(D1313,'Automation (QBO)'!A:B,2,FALSE)),"0"))=0,"Suspense",(IFERROR((VLOOKUP(D1313,'Automation (QBO)'!A:B,2,FALSE)),"Suspense")))</f>
        <v>Chequing (CIBC)</v>
      </c>
      <c r="I1313" s="17">
        <f t="shared" si="82"/>
        <v>-2000</v>
      </c>
      <c r="J1313" s="12" t="str">
        <f t="shared" si="83"/>
        <v>Chequing (CIBC)</v>
      </c>
    </row>
    <row r="1314" spans="1:10" ht="16">
      <c r="A1314" s="13" t="s">
        <v>732</v>
      </c>
      <c r="B1314" s="12" t="s">
        <v>78</v>
      </c>
      <c r="C1314" s="12" t="s">
        <v>92</v>
      </c>
      <c r="D1314" s="12" t="s">
        <v>201</v>
      </c>
      <c r="E1314" s="12">
        <v>-1077.32</v>
      </c>
      <c r="F1314" s="14" t="str">
        <f t="shared" si="80"/>
        <v>2025-03-18ExpenseBDC11005 Chequing (CIBC)-1077.32</v>
      </c>
      <c r="G1314" s="15">
        <f t="shared" si="81"/>
        <v>45734</v>
      </c>
      <c r="H1314" s="16" t="str">
        <f>IF((IFERROR((VLOOKUP(D1314,'Automation (QBO)'!A:B,2,FALSE)),"0"))=0,"Suspense",(IFERROR((VLOOKUP(D1314,'Automation (QBO)'!A:B,2,FALSE)),"Suspense")))</f>
        <v>Chequing (CIBC)</v>
      </c>
      <c r="I1314" s="17">
        <f t="shared" si="82"/>
        <v>-1077.32</v>
      </c>
      <c r="J1314" s="12" t="str">
        <f t="shared" si="83"/>
        <v>Chequing (CIBC)</v>
      </c>
    </row>
    <row r="1315" spans="1:10" ht="16">
      <c r="A1315" s="13" t="s">
        <v>732</v>
      </c>
      <c r="B1315" s="12" t="s">
        <v>78</v>
      </c>
      <c r="C1315" s="12" t="s">
        <v>733</v>
      </c>
      <c r="D1315" s="12" t="s">
        <v>661</v>
      </c>
      <c r="E1315" s="12">
        <v>939.4</v>
      </c>
      <c r="F1315" s="14" t="str">
        <f t="shared" si="80"/>
        <v>2025-03-18ExpensePromix Concrete51335 Project Expense - Materials939.4</v>
      </c>
      <c r="G1315" s="15">
        <f t="shared" si="81"/>
        <v>45734</v>
      </c>
      <c r="H1315" s="16" t="str">
        <f>IF((IFERROR((VLOOKUP(D1315,'Automation (QBO)'!A:B,2,FALSE)),"0"))=0,"Suspense",(IFERROR((VLOOKUP(D1315,'Automation (QBO)'!A:B,2,FALSE)),"Suspense")))</f>
        <v>Project Expense - Materials</v>
      </c>
      <c r="I1315" s="17">
        <f t="shared" si="82"/>
        <v>939.4</v>
      </c>
      <c r="J1315" s="12" t="str">
        <f t="shared" si="83"/>
        <v>Project Expense - Materials</v>
      </c>
    </row>
    <row r="1316" spans="1:10" ht="16">
      <c r="A1316" s="13" t="s">
        <v>732</v>
      </c>
      <c r="B1316" s="12" t="s">
        <v>78</v>
      </c>
      <c r="C1316" s="12" t="s">
        <v>733</v>
      </c>
      <c r="D1316" s="12" t="s">
        <v>199</v>
      </c>
      <c r="E1316" s="12">
        <v>0</v>
      </c>
      <c r="F1316" s="14" t="str">
        <f t="shared" si="80"/>
        <v>2025-03-18ExpensePromix Concrete21020 GST/HST Payable0</v>
      </c>
      <c r="G1316" s="15">
        <f t="shared" si="81"/>
        <v>45734</v>
      </c>
      <c r="H1316" s="16" t="str">
        <f>IF((IFERROR((VLOOKUP(D1316,'Automation (QBO)'!A:B,2,FALSE)),"0"))=0,"Suspense",(IFERROR((VLOOKUP(D1316,'Automation (QBO)'!A:B,2,FALSE)),"Suspense")))</f>
        <v>GST/HST Payable</v>
      </c>
      <c r="I1316" s="17">
        <f t="shared" si="82"/>
        <v>0</v>
      </c>
      <c r="J1316" s="12" t="str">
        <f t="shared" si="83"/>
        <v>GST/HST Payable</v>
      </c>
    </row>
    <row r="1317" spans="1:10" ht="16">
      <c r="A1317" s="13" t="s">
        <v>732</v>
      </c>
      <c r="B1317" s="12" t="s">
        <v>154</v>
      </c>
      <c r="D1317" s="12" t="s">
        <v>506</v>
      </c>
      <c r="E1317" s="12">
        <v>-2000</v>
      </c>
      <c r="F1317" s="14" t="str">
        <f t="shared" si="80"/>
        <v>2025-03-18Transfer21010 Credit Card (CIBC Visa)-2000</v>
      </c>
      <c r="G1317" s="15">
        <f t="shared" si="81"/>
        <v>45734</v>
      </c>
      <c r="H1317" s="16" t="str">
        <f>IF((IFERROR((VLOOKUP(D1317,'Automation (QBO)'!A:B,2,FALSE)),"0"))=0,"Suspense",(IFERROR((VLOOKUP(D1317,'Automation (QBO)'!A:B,2,FALSE)),"Suspense")))</f>
        <v>Credit Card (CIBC Visa)</v>
      </c>
      <c r="I1317" s="17">
        <f t="shared" si="82"/>
        <v>-2000</v>
      </c>
      <c r="J1317" s="12" t="str">
        <f t="shared" si="83"/>
        <v>Credit Card (CIBC Visa)</v>
      </c>
    </row>
    <row r="1318" spans="1:10" ht="16">
      <c r="A1318" s="13" t="s">
        <v>732</v>
      </c>
      <c r="B1318" s="12" t="s">
        <v>78</v>
      </c>
      <c r="C1318" s="12" t="s">
        <v>733</v>
      </c>
      <c r="D1318" s="12" t="s">
        <v>506</v>
      </c>
      <c r="E1318" s="12">
        <v>939.4</v>
      </c>
      <c r="F1318" s="14" t="str">
        <f t="shared" si="80"/>
        <v>2025-03-18ExpensePromix Concrete21010 Credit Card (CIBC Visa)939.4</v>
      </c>
      <c r="G1318" s="15">
        <f t="shared" si="81"/>
        <v>45734</v>
      </c>
      <c r="H1318" s="16" t="str">
        <f>IF((IFERROR((VLOOKUP(D1318,'Automation (QBO)'!A:B,2,FALSE)),"0"))=0,"Suspense",(IFERROR((VLOOKUP(D1318,'Automation (QBO)'!A:B,2,FALSE)),"Suspense")))</f>
        <v>Credit Card (CIBC Visa)</v>
      </c>
      <c r="I1318" s="17">
        <f t="shared" si="82"/>
        <v>939.4</v>
      </c>
      <c r="J1318" s="12" t="str">
        <f t="shared" si="83"/>
        <v>Credit Card (CIBC Visa)</v>
      </c>
    </row>
    <row r="1319" spans="1:10" ht="16">
      <c r="A1319" s="13" t="s">
        <v>734</v>
      </c>
      <c r="B1319" s="12" t="s">
        <v>78</v>
      </c>
      <c r="C1319" s="12" t="s">
        <v>122</v>
      </c>
      <c r="D1319" s="12" t="s">
        <v>655</v>
      </c>
      <c r="E1319" s="12">
        <v>1125</v>
      </c>
      <c r="F1319" s="14" t="str">
        <f t="shared" si="80"/>
        <v>2025-03-19ExpenseCrestlynn Contracting51320 Project Expense - Subcontractors1125</v>
      </c>
      <c r="G1319" s="15">
        <f t="shared" si="81"/>
        <v>45735</v>
      </c>
      <c r="H1319" s="16" t="str">
        <f>IF((IFERROR((VLOOKUP(D1319,'Automation (QBO)'!A:B,2,FALSE)),"0"))=0,"Suspense",(IFERROR((VLOOKUP(D1319,'Automation (QBO)'!A:B,2,FALSE)),"Suspense")))</f>
        <v>Project Expense - Subcontractors</v>
      </c>
      <c r="I1319" s="17">
        <f t="shared" si="82"/>
        <v>1125</v>
      </c>
      <c r="J1319" s="12" t="str">
        <f t="shared" si="83"/>
        <v>Project Expense - Subcontractors</v>
      </c>
    </row>
    <row r="1320" spans="1:10" ht="16">
      <c r="A1320" s="13" t="s">
        <v>734</v>
      </c>
      <c r="B1320" s="12" t="s">
        <v>78</v>
      </c>
      <c r="C1320" s="12" t="s">
        <v>122</v>
      </c>
      <c r="D1320" s="12" t="s">
        <v>199</v>
      </c>
      <c r="E1320" s="12">
        <v>-56.25</v>
      </c>
      <c r="F1320" s="14" t="str">
        <f t="shared" si="80"/>
        <v>2025-03-19ExpenseCrestlynn Contracting21020 GST/HST Payable-56.25</v>
      </c>
      <c r="G1320" s="15">
        <f t="shared" si="81"/>
        <v>45735</v>
      </c>
      <c r="H1320" s="16" t="str">
        <f>IF((IFERROR((VLOOKUP(D1320,'Automation (QBO)'!A:B,2,FALSE)),"0"))=0,"Suspense",(IFERROR((VLOOKUP(D1320,'Automation (QBO)'!A:B,2,FALSE)),"Suspense")))</f>
        <v>GST/HST Payable</v>
      </c>
      <c r="I1320" s="17">
        <f t="shared" si="82"/>
        <v>-56.25</v>
      </c>
      <c r="J1320" s="12" t="str">
        <f t="shared" si="83"/>
        <v>GST/HST Payable</v>
      </c>
    </row>
    <row r="1321" spans="1:10" ht="16">
      <c r="A1321" s="13" t="s">
        <v>734</v>
      </c>
      <c r="B1321" s="12" t="s">
        <v>78</v>
      </c>
      <c r="C1321" s="12" t="s">
        <v>163</v>
      </c>
      <c r="D1321" s="12" t="s">
        <v>655</v>
      </c>
      <c r="E1321" s="12">
        <v>5067.28</v>
      </c>
      <c r="F1321" s="14" t="str">
        <f t="shared" si="80"/>
        <v>2025-03-19ExpenseRocky Point Commercial HVAC Inc.51320 Project Expense - Subcontractors5067.28</v>
      </c>
      <c r="G1321" s="15">
        <f t="shared" si="81"/>
        <v>45735</v>
      </c>
      <c r="H1321" s="16" t="str">
        <f>IF((IFERROR((VLOOKUP(D1321,'Automation (QBO)'!A:B,2,FALSE)),"0"))=0,"Suspense",(IFERROR((VLOOKUP(D1321,'Automation (QBO)'!A:B,2,FALSE)),"Suspense")))</f>
        <v>Project Expense - Subcontractors</v>
      </c>
      <c r="I1321" s="17">
        <f t="shared" si="82"/>
        <v>5067.28</v>
      </c>
      <c r="J1321" s="12" t="str">
        <f t="shared" si="83"/>
        <v>Project Expense - Subcontractors</v>
      </c>
    </row>
    <row r="1322" spans="1:10" ht="16">
      <c r="A1322" s="13" t="s">
        <v>734</v>
      </c>
      <c r="B1322" s="12" t="s">
        <v>78</v>
      </c>
      <c r="C1322" s="12" t="s">
        <v>163</v>
      </c>
      <c r="D1322" s="12" t="s">
        <v>199</v>
      </c>
      <c r="E1322" s="12">
        <v>-253.36</v>
      </c>
      <c r="F1322" s="14" t="str">
        <f t="shared" si="80"/>
        <v>2025-03-19ExpenseRocky Point Commercial HVAC Inc.21020 GST/HST Payable-253.36</v>
      </c>
      <c r="G1322" s="15">
        <f t="shared" si="81"/>
        <v>45735</v>
      </c>
      <c r="H1322" s="16" t="str">
        <f>IF((IFERROR((VLOOKUP(D1322,'Automation (QBO)'!A:B,2,FALSE)),"0"))=0,"Suspense",(IFERROR((VLOOKUP(D1322,'Automation (QBO)'!A:B,2,FALSE)),"Suspense")))</f>
        <v>GST/HST Payable</v>
      </c>
      <c r="I1322" s="17">
        <f t="shared" si="82"/>
        <v>-253.36</v>
      </c>
      <c r="J1322" s="12" t="str">
        <f t="shared" si="83"/>
        <v>GST/HST Payable</v>
      </c>
    </row>
    <row r="1323" spans="1:10" ht="16">
      <c r="A1323" s="13" t="s">
        <v>734</v>
      </c>
      <c r="B1323" s="12" t="s">
        <v>78</v>
      </c>
      <c r="C1323" s="12" t="s">
        <v>115</v>
      </c>
      <c r="D1323" s="12" t="s">
        <v>655</v>
      </c>
      <c r="E1323" s="12">
        <v>3135</v>
      </c>
      <c r="F1323" s="14" t="str">
        <f t="shared" si="80"/>
        <v>2025-03-19ExpenseBrenmack Electric Ltd51320 Project Expense - Subcontractors3135</v>
      </c>
      <c r="G1323" s="15">
        <f t="shared" si="81"/>
        <v>45735</v>
      </c>
      <c r="H1323" s="16" t="str">
        <f>IF((IFERROR((VLOOKUP(D1323,'Automation (QBO)'!A:B,2,FALSE)),"0"))=0,"Suspense",(IFERROR((VLOOKUP(D1323,'Automation (QBO)'!A:B,2,FALSE)),"Suspense")))</f>
        <v>Project Expense - Subcontractors</v>
      </c>
      <c r="I1323" s="17">
        <f t="shared" si="82"/>
        <v>3135</v>
      </c>
      <c r="J1323" s="12" t="str">
        <f t="shared" si="83"/>
        <v>Project Expense - Subcontractors</v>
      </c>
    </row>
    <row r="1324" spans="1:10" ht="16">
      <c r="A1324" s="13" t="s">
        <v>734</v>
      </c>
      <c r="B1324" s="12" t="s">
        <v>78</v>
      </c>
      <c r="C1324" s="12" t="s">
        <v>115</v>
      </c>
      <c r="D1324" s="12" t="s">
        <v>199</v>
      </c>
      <c r="E1324" s="12">
        <v>-156.75</v>
      </c>
      <c r="F1324" s="14" t="str">
        <f t="shared" si="80"/>
        <v>2025-03-19ExpenseBrenmack Electric Ltd21020 GST/HST Payable-156.75</v>
      </c>
      <c r="G1324" s="15">
        <f t="shared" si="81"/>
        <v>45735</v>
      </c>
      <c r="H1324" s="16" t="str">
        <f>IF((IFERROR((VLOOKUP(D1324,'Automation (QBO)'!A:B,2,FALSE)),"0"))=0,"Suspense",(IFERROR((VLOOKUP(D1324,'Automation (QBO)'!A:B,2,FALSE)),"Suspense")))</f>
        <v>GST/HST Payable</v>
      </c>
      <c r="I1324" s="17">
        <f t="shared" si="82"/>
        <v>-156.75</v>
      </c>
      <c r="J1324" s="12" t="str">
        <f t="shared" si="83"/>
        <v>GST/HST Payable</v>
      </c>
    </row>
    <row r="1325" spans="1:10" ht="16">
      <c r="A1325" s="13" t="s">
        <v>734</v>
      </c>
      <c r="B1325" s="12" t="s">
        <v>106</v>
      </c>
      <c r="C1325" s="12" t="s">
        <v>114</v>
      </c>
      <c r="D1325" s="12" t="s">
        <v>666</v>
      </c>
      <c r="E1325" s="12">
        <v>-12000</v>
      </c>
      <c r="F1325" s="14" t="str">
        <f t="shared" si="80"/>
        <v>2025-03-19PaymentGarden of Granite Winery:Garden of Granite Project12000 [Accounts Receivable]-12000</v>
      </c>
      <c r="G1325" s="15">
        <f t="shared" si="81"/>
        <v>45735</v>
      </c>
      <c r="H1325" s="16" t="str">
        <f>IF((IFERROR((VLOOKUP(D1325,'Automation (QBO)'!A:B,2,FALSE)),"0"))=0,"Suspense",(IFERROR((VLOOKUP(D1325,'Automation (QBO)'!A:B,2,FALSE)),"Suspense")))</f>
        <v>Accounts Recievable - Suspense</v>
      </c>
      <c r="I1325" s="17">
        <f t="shared" si="82"/>
        <v>-12000</v>
      </c>
      <c r="J1325" s="12" t="str">
        <f t="shared" si="83"/>
        <v>Accounts Recievable - Suspense</v>
      </c>
    </row>
    <row r="1326" spans="1:10" ht="16">
      <c r="A1326" s="13" t="s">
        <v>734</v>
      </c>
      <c r="B1326" s="12" t="s">
        <v>106</v>
      </c>
      <c r="C1326" s="12" t="s">
        <v>114</v>
      </c>
      <c r="D1326" s="12" t="s">
        <v>201</v>
      </c>
      <c r="E1326" s="12">
        <v>12000</v>
      </c>
      <c r="F1326" s="14" t="str">
        <f t="shared" si="80"/>
        <v>2025-03-19PaymentGarden of Granite Winery:Garden of Granite Project11005 Chequing (CIBC)12000</v>
      </c>
      <c r="G1326" s="15">
        <f t="shared" si="81"/>
        <v>45735</v>
      </c>
      <c r="H1326" s="16" t="str">
        <f>IF((IFERROR((VLOOKUP(D1326,'Automation (QBO)'!A:B,2,FALSE)),"0"))=0,"Suspense",(IFERROR((VLOOKUP(D1326,'Automation (QBO)'!A:B,2,FALSE)),"Suspense")))</f>
        <v>Chequing (CIBC)</v>
      </c>
      <c r="I1326" s="17">
        <f t="shared" si="82"/>
        <v>12000</v>
      </c>
      <c r="J1326" s="12" t="str">
        <f t="shared" si="83"/>
        <v>Chequing (CIBC)</v>
      </c>
    </row>
    <row r="1327" spans="1:10" ht="16">
      <c r="A1327" s="13" t="s">
        <v>734</v>
      </c>
      <c r="B1327" s="12" t="s">
        <v>84</v>
      </c>
      <c r="C1327" s="12" t="s">
        <v>114</v>
      </c>
      <c r="D1327" s="12" t="s">
        <v>667</v>
      </c>
      <c r="E1327" s="12">
        <v>9157.32</v>
      </c>
      <c r="F1327" s="14" t="str">
        <f t="shared" si="80"/>
        <v>2025-03-19InvoiceGarden of Granite Winery:Garden of Granite Project41005 Labour - Project Managment9157.32</v>
      </c>
      <c r="G1327" s="15">
        <f t="shared" si="81"/>
        <v>45735</v>
      </c>
      <c r="H1327" s="16" t="str">
        <f>IF((IFERROR((VLOOKUP(D1327,'Automation (QBO)'!A:B,2,FALSE)),"0"))=0,"Suspense",(IFERROR((VLOOKUP(D1327,'Automation (QBO)'!A:B,2,FALSE)),"Suspense")))</f>
        <v>Labour - Project Managment</v>
      </c>
      <c r="I1327" s="17">
        <f t="shared" si="82"/>
        <v>9157.32</v>
      </c>
      <c r="J1327" s="12" t="str">
        <f t="shared" si="83"/>
        <v>Labour - Project Managment</v>
      </c>
    </row>
    <row r="1328" spans="1:10" ht="16">
      <c r="A1328" s="13" t="s">
        <v>734</v>
      </c>
      <c r="B1328" s="12" t="s">
        <v>84</v>
      </c>
      <c r="C1328" s="12" t="s">
        <v>114</v>
      </c>
      <c r="D1328" s="12" t="s">
        <v>667</v>
      </c>
      <c r="E1328" s="12">
        <v>0</v>
      </c>
      <c r="F1328" s="14" t="str">
        <f t="shared" si="80"/>
        <v>2025-03-19InvoiceGarden of Granite Winery:Garden of Granite Project41005 Labour - Project Managment0</v>
      </c>
      <c r="G1328" s="15">
        <f t="shared" si="81"/>
        <v>45735</v>
      </c>
      <c r="H1328" s="16" t="str">
        <f>IF((IFERROR((VLOOKUP(D1328,'Automation (QBO)'!A:B,2,FALSE)),"0"))=0,"Suspense",(IFERROR((VLOOKUP(D1328,'Automation (QBO)'!A:B,2,FALSE)),"Suspense")))</f>
        <v>Labour - Project Managment</v>
      </c>
      <c r="I1328" s="17">
        <f t="shared" si="82"/>
        <v>0</v>
      </c>
      <c r="J1328" s="12" t="str">
        <f t="shared" si="83"/>
        <v>Labour - Project Managment</v>
      </c>
    </row>
    <row r="1329" spans="1:10" ht="16">
      <c r="A1329" s="13" t="s">
        <v>734</v>
      </c>
      <c r="B1329" s="12" t="s">
        <v>84</v>
      </c>
      <c r="C1329" s="12" t="s">
        <v>114</v>
      </c>
      <c r="D1329" s="12" t="s">
        <v>844</v>
      </c>
      <c r="E1329" s="12">
        <v>0</v>
      </c>
      <c r="F1329" s="14" t="str">
        <f t="shared" si="80"/>
        <v>2025-03-19InvoiceGarden of Granite Winery:Garden of Granite Project42035 Billable Expense Income0</v>
      </c>
      <c r="G1329" s="15">
        <f t="shared" si="81"/>
        <v>45735</v>
      </c>
      <c r="H1329" s="16" t="str">
        <f>IF((IFERROR((VLOOKUP(D1329,'Automation (QBO)'!A:B,2,FALSE)),"0"))=0,"Suspense",(IFERROR((VLOOKUP(D1329,'Automation (QBO)'!A:B,2,FALSE)),"Suspense")))</f>
        <v>Suspense</v>
      </c>
      <c r="I1329" s="17">
        <f t="shared" si="82"/>
        <v>0</v>
      </c>
      <c r="J1329" s="12" t="str">
        <f t="shared" si="83"/>
        <v>Suspense</v>
      </c>
    </row>
    <row r="1330" spans="1:10" ht="16">
      <c r="A1330" s="13" t="s">
        <v>734</v>
      </c>
      <c r="B1330" s="12" t="s">
        <v>84</v>
      </c>
      <c r="C1330" s="12" t="s">
        <v>114</v>
      </c>
      <c r="D1330" s="12" t="s">
        <v>667</v>
      </c>
      <c r="E1330" s="12">
        <v>3055</v>
      </c>
      <c r="F1330" s="14" t="str">
        <f t="shared" si="80"/>
        <v>2025-03-19InvoiceGarden of Granite Winery:Garden of Granite Project41005 Labour - Project Managment3055</v>
      </c>
      <c r="G1330" s="15">
        <f t="shared" si="81"/>
        <v>45735</v>
      </c>
      <c r="H1330" s="16" t="str">
        <f>IF((IFERROR((VLOOKUP(D1330,'Automation (QBO)'!A:B,2,FALSE)),"0"))=0,"Suspense",(IFERROR((VLOOKUP(D1330,'Automation (QBO)'!A:B,2,FALSE)),"Suspense")))</f>
        <v>Labour - Project Managment</v>
      </c>
      <c r="I1330" s="17">
        <f t="shared" si="82"/>
        <v>3055</v>
      </c>
      <c r="J1330" s="12" t="str">
        <f t="shared" si="83"/>
        <v>Labour - Project Managment</v>
      </c>
    </row>
    <row r="1331" spans="1:10" ht="16">
      <c r="A1331" s="13" t="s">
        <v>734</v>
      </c>
      <c r="B1331" s="12" t="s">
        <v>84</v>
      </c>
      <c r="C1331" s="12" t="s">
        <v>114</v>
      </c>
      <c r="D1331" s="12" t="s">
        <v>667</v>
      </c>
      <c r="E1331" s="12">
        <v>2442.46</v>
      </c>
      <c r="F1331" s="14" t="str">
        <f t="shared" si="80"/>
        <v>2025-03-19InvoiceGarden of Granite Winery:Garden of Granite Project41005 Labour - Project Managment2442.46</v>
      </c>
      <c r="G1331" s="15">
        <f t="shared" si="81"/>
        <v>45735</v>
      </c>
      <c r="H1331" s="16" t="str">
        <f>IF((IFERROR((VLOOKUP(D1331,'Automation (QBO)'!A:B,2,FALSE)),"0"))=0,"Suspense",(IFERROR((VLOOKUP(D1331,'Automation (QBO)'!A:B,2,FALSE)),"Suspense")))</f>
        <v>Labour - Project Managment</v>
      </c>
      <c r="I1331" s="17">
        <f t="shared" si="82"/>
        <v>2442.46</v>
      </c>
      <c r="J1331" s="12" t="str">
        <f t="shared" si="83"/>
        <v>Labour - Project Managment</v>
      </c>
    </row>
    <row r="1332" spans="1:10" ht="16">
      <c r="A1332" s="13" t="s">
        <v>734</v>
      </c>
      <c r="B1332" s="12" t="s">
        <v>78</v>
      </c>
      <c r="C1332" s="12" t="s">
        <v>122</v>
      </c>
      <c r="D1332" s="12" t="s">
        <v>201</v>
      </c>
      <c r="E1332" s="12">
        <v>-1181.25</v>
      </c>
      <c r="F1332" s="14" t="str">
        <f t="shared" si="80"/>
        <v>2025-03-19ExpenseCrestlynn Contracting11005 Chequing (CIBC)-1181.25</v>
      </c>
      <c r="G1332" s="15">
        <f t="shared" si="81"/>
        <v>45735</v>
      </c>
      <c r="H1332" s="16" t="str">
        <f>IF((IFERROR((VLOOKUP(D1332,'Automation (QBO)'!A:B,2,FALSE)),"0"))=0,"Suspense",(IFERROR((VLOOKUP(D1332,'Automation (QBO)'!A:B,2,FALSE)),"Suspense")))</f>
        <v>Chequing (CIBC)</v>
      </c>
      <c r="I1332" s="17">
        <f t="shared" si="82"/>
        <v>-1181.25</v>
      </c>
      <c r="J1332" s="12" t="str">
        <f t="shared" si="83"/>
        <v>Chequing (CIBC)</v>
      </c>
    </row>
    <row r="1333" spans="1:10" ht="16">
      <c r="A1333" s="13" t="s">
        <v>734</v>
      </c>
      <c r="B1333" s="12" t="s">
        <v>78</v>
      </c>
      <c r="C1333" s="12" t="s">
        <v>115</v>
      </c>
      <c r="D1333" s="12" t="s">
        <v>201</v>
      </c>
      <c r="E1333" s="12">
        <v>-3291.75</v>
      </c>
      <c r="F1333" s="14" t="str">
        <f t="shared" si="80"/>
        <v>2025-03-19ExpenseBrenmack Electric Ltd11005 Chequing (CIBC)-3291.75</v>
      </c>
      <c r="G1333" s="15">
        <f t="shared" si="81"/>
        <v>45735</v>
      </c>
      <c r="H1333" s="16" t="str">
        <f>IF((IFERROR((VLOOKUP(D1333,'Automation (QBO)'!A:B,2,FALSE)),"0"))=0,"Suspense",(IFERROR((VLOOKUP(D1333,'Automation (QBO)'!A:B,2,FALSE)),"Suspense")))</f>
        <v>Chequing (CIBC)</v>
      </c>
      <c r="I1333" s="17">
        <f t="shared" si="82"/>
        <v>-3291.75</v>
      </c>
      <c r="J1333" s="12" t="str">
        <f t="shared" si="83"/>
        <v>Chequing (CIBC)</v>
      </c>
    </row>
    <row r="1334" spans="1:10" ht="16">
      <c r="A1334" s="13" t="s">
        <v>734</v>
      </c>
      <c r="B1334" s="12" t="s">
        <v>78</v>
      </c>
      <c r="C1334" s="12" t="s">
        <v>163</v>
      </c>
      <c r="D1334" s="12" t="s">
        <v>201</v>
      </c>
      <c r="E1334" s="12">
        <v>-5320.64</v>
      </c>
      <c r="F1334" s="14" t="str">
        <f t="shared" si="80"/>
        <v>2025-03-19ExpenseRocky Point Commercial HVAC Inc.11005 Chequing (CIBC)-5320.64</v>
      </c>
      <c r="G1334" s="15">
        <f t="shared" si="81"/>
        <v>45735</v>
      </c>
      <c r="H1334" s="16" t="str">
        <f>IF((IFERROR((VLOOKUP(D1334,'Automation (QBO)'!A:B,2,FALSE)),"0"))=0,"Suspense",(IFERROR((VLOOKUP(D1334,'Automation (QBO)'!A:B,2,FALSE)),"Suspense")))</f>
        <v>Chequing (CIBC)</v>
      </c>
      <c r="I1334" s="17">
        <f t="shared" si="82"/>
        <v>-5320.64</v>
      </c>
      <c r="J1334" s="12" t="str">
        <f t="shared" si="83"/>
        <v>Chequing (CIBC)</v>
      </c>
    </row>
    <row r="1335" spans="1:10" ht="16">
      <c r="A1335" s="13" t="s">
        <v>734</v>
      </c>
      <c r="B1335" s="12" t="s">
        <v>84</v>
      </c>
      <c r="C1335" s="12" t="s">
        <v>114</v>
      </c>
      <c r="D1335" s="12" t="s">
        <v>666</v>
      </c>
      <c r="E1335" s="12">
        <v>0</v>
      </c>
      <c r="F1335" s="14" t="str">
        <f t="shared" si="80"/>
        <v>2025-03-19InvoiceGarden of Granite Winery:Garden of Granite Project12000 [Accounts Receivable]0</v>
      </c>
      <c r="G1335" s="15">
        <f t="shared" si="81"/>
        <v>45735</v>
      </c>
      <c r="H1335" s="16" t="str">
        <f>IF((IFERROR((VLOOKUP(D1335,'Automation (QBO)'!A:B,2,FALSE)),"0"))=0,"Suspense",(IFERROR((VLOOKUP(D1335,'Automation (QBO)'!A:B,2,FALSE)),"Suspense")))</f>
        <v>Accounts Recievable - Suspense</v>
      </c>
      <c r="I1335" s="17">
        <f t="shared" si="82"/>
        <v>0</v>
      </c>
      <c r="J1335" s="12" t="str">
        <f t="shared" si="83"/>
        <v>Accounts Recievable - Suspense</v>
      </c>
    </row>
    <row r="1336" spans="1:10" ht="16">
      <c r="A1336" s="13" t="s">
        <v>734</v>
      </c>
      <c r="B1336" s="12" t="s">
        <v>84</v>
      </c>
      <c r="C1336" s="12" t="s">
        <v>114</v>
      </c>
      <c r="D1336" s="12" t="s">
        <v>218</v>
      </c>
      <c r="E1336" s="12">
        <v>-15387.52</v>
      </c>
      <c r="F1336" s="14" t="str">
        <f t="shared" si="80"/>
        <v>2025-03-19InvoiceGarden of Granite Winery:Garden of Granite Project21045 Deposit Received-15387.52</v>
      </c>
      <c r="G1336" s="15">
        <f t="shared" si="81"/>
        <v>45735</v>
      </c>
      <c r="H1336" s="16" t="str">
        <f>IF((IFERROR((VLOOKUP(D1336,'Automation (QBO)'!A:B,2,FALSE)),"0"))=0,"Suspense",(IFERROR((VLOOKUP(D1336,'Automation (QBO)'!A:B,2,FALSE)),"Suspense")))</f>
        <v>Liability - Depostis Received</v>
      </c>
      <c r="I1336" s="17">
        <f t="shared" si="82"/>
        <v>-15387.52</v>
      </c>
      <c r="J1336" s="12" t="str">
        <f t="shared" si="83"/>
        <v>Liability - Depostis Received</v>
      </c>
    </row>
    <row r="1337" spans="1:10" ht="16">
      <c r="A1337" s="13" t="s">
        <v>734</v>
      </c>
      <c r="B1337" s="12" t="s">
        <v>84</v>
      </c>
      <c r="C1337" s="12" t="s">
        <v>114</v>
      </c>
      <c r="D1337" s="12" t="s">
        <v>199</v>
      </c>
      <c r="E1337" s="12">
        <v>732.74</v>
      </c>
      <c r="F1337" s="14" t="str">
        <f t="shared" si="80"/>
        <v>2025-03-19InvoiceGarden of Granite Winery:Garden of Granite Project21020 GST/HST Payable732.74</v>
      </c>
      <c r="G1337" s="15">
        <f t="shared" si="81"/>
        <v>45735</v>
      </c>
      <c r="H1337" s="16" t="str">
        <f>IF((IFERROR((VLOOKUP(D1337,'Automation (QBO)'!A:B,2,FALSE)),"0"))=0,"Suspense",(IFERROR((VLOOKUP(D1337,'Automation (QBO)'!A:B,2,FALSE)),"Suspense")))</f>
        <v>GST/HST Payable</v>
      </c>
      <c r="I1337" s="17">
        <f t="shared" si="82"/>
        <v>732.74</v>
      </c>
      <c r="J1337" s="12" t="str">
        <f t="shared" si="83"/>
        <v>GST/HST Payable</v>
      </c>
    </row>
    <row r="1338" spans="1:10" ht="16">
      <c r="A1338" s="13" t="s">
        <v>734</v>
      </c>
      <c r="B1338" s="12" t="s">
        <v>84</v>
      </c>
      <c r="C1338" s="12" t="s">
        <v>114</v>
      </c>
      <c r="D1338" s="12" t="s">
        <v>199</v>
      </c>
      <c r="E1338" s="12">
        <v>0</v>
      </c>
      <c r="F1338" s="14" t="str">
        <f t="shared" si="80"/>
        <v>2025-03-19InvoiceGarden of Granite Winery:Garden of Granite Project21020 GST/HST Payable0</v>
      </c>
      <c r="G1338" s="15">
        <f t="shared" si="81"/>
        <v>45735</v>
      </c>
      <c r="H1338" s="16" t="str">
        <f>IF((IFERROR((VLOOKUP(D1338,'Automation (QBO)'!A:B,2,FALSE)),"0"))=0,"Suspense",(IFERROR((VLOOKUP(D1338,'Automation (QBO)'!A:B,2,FALSE)),"Suspense")))</f>
        <v>GST/HST Payable</v>
      </c>
      <c r="I1338" s="17">
        <f t="shared" si="82"/>
        <v>0</v>
      </c>
      <c r="J1338" s="12" t="str">
        <f t="shared" si="83"/>
        <v>GST/HST Payable</v>
      </c>
    </row>
    <row r="1339" spans="1:10" ht="16">
      <c r="A1339" s="13" t="s">
        <v>735</v>
      </c>
      <c r="B1339" s="12" t="s">
        <v>78</v>
      </c>
      <c r="C1339" s="12" t="s">
        <v>116</v>
      </c>
      <c r="D1339" s="12" t="s">
        <v>201</v>
      </c>
      <c r="E1339" s="12">
        <v>-10000</v>
      </c>
      <c r="F1339" s="14" t="str">
        <f t="shared" si="80"/>
        <v>2025-03-21ExpenseRoarty Painting11005 Chequing (CIBC)-10000</v>
      </c>
      <c r="G1339" s="15">
        <f t="shared" si="81"/>
        <v>45737</v>
      </c>
      <c r="H1339" s="16" t="str">
        <f>IF((IFERROR((VLOOKUP(D1339,'Automation (QBO)'!A:B,2,FALSE)),"0"))=0,"Suspense",(IFERROR((VLOOKUP(D1339,'Automation (QBO)'!A:B,2,FALSE)),"Suspense")))</f>
        <v>Chequing (CIBC)</v>
      </c>
      <c r="I1339" s="17">
        <f t="shared" si="82"/>
        <v>-10000</v>
      </c>
      <c r="J1339" s="12" t="str">
        <f t="shared" si="83"/>
        <v>Chequing (CIBC)</v>
      </c>
    </row>
    <row r="1340" spans="1:10" ht="16">
      <c r="A1340" s="13" t="s">
        <v>735</v>
      </c>
      <c r="B1340" s="12" t="s">
        <v>78</v>
      </c>
      <c r="C1340" s="12" t="s">
        <v>701</v>
      </c>
      <c r="D1340" s="12" t="s">
        <v>206</v>
      </c>
      <c r="E1340" s="12">
        <v>81.14</v>
      </c>
      <c r="F1340" s="14" t="str">
        <f t="shared" si="80"/>
        <v>2025-03-21ExpenseCIBC Visa52115 Bank Fees81.14</v>
      </c>
      <c r="G1340" s="15">
        <f t="shared" si="81"/>
        <v>45737</v>
      </c>
      <c r="H1340" s="16" t="str">
        <f>IF((IFERROR((VLOOKUP(D1340,'Automation (QBO)'!A:B,2,FALSE)),"0"))=0,"Suspense",(IFERROR((VLOOKUP(D1340,'Automation (QBO)'!A:B,2,FALSE)),"Suspense")))</f>
        <v>Bank Fees</v>
      </c>
      <c r="I1340" s="17">
        <f t="shared" si="82"/>
        <v>81.14</v>
      </c>
      <c r="J1340" s="12" t="str">
        <f t="shared" si="83"/>
        <v>Bank Fees</v>
      </c>
    </row>
    <row r="1341" spans="1:10" ht="16">
      <c r="A1341" s="13" t="s">
        <v>735</v>
      </c>
      <c r="B1341" s="12" t="s">
        <v>78</v>
      </c>
      <c r="C1341" s="12" t="s">
        <v>701</v>
      </c>
      <c r="D1341" s="12" t="s">
        <v>199</v>
      </c>
      <c r="E1341" s="12">
        <v>0</v>
      </c>
      <c r="F1341" s="14" t="str">
        <f t="shared" si="80"/>
        <v>2025-03-21ExpenseCIBC Visa21020 GST/HST Payable0</v>
      </c>
      <c r="G1341" s="15">
        <f t="shared" si="81"/>
        <v>45737</v>
      </c>
      <c r="H1341" s="16" t="str">
        <f>IF((IFERROR((VLOOKUP(D1341,'Automation (QBO)'!A:B,2,FALSE)),"0"))=0,"Suspense",(IFERROR((VLOOKUP(D1341,'Automation (QBO)'!A:B,2,FALSE)),"Suspense")))</f>
        <v>GST/HST Payable</v>
      </c>
      <c r="I1341" s="17">
        <f t="shared" si="82"/>
        <v>0</v>
      </c>
      <c r="J1341" s="12" t="str">
        <f t="shared" si="83"/>
        <v>GST/HST Payable</v>
      </c>
    </row>
    <row r="1342" spans="1:10" ht="16">
      <c r="A1342" s="13" t="s">
        <v>735</v>
      </c>
      <c r="B1342" s="12" t="s">
        <v>78</v>
      </c>
      <c r="C1342" s="12" t="s">
        <v>323</v>
      </c>
      <c r="D1342" s="12" t="s">
        <v>655</v>
      </c>
      <c r="E1342" s="12">
        <v>125</v>
      </c>
      <c r="F1342" s="14" t="str">
        <f t="shared" si="80"/>
        <v>2025-03-21ExpenseDion Custom Metal Fabrication &amp; Design Ltd.51320 Project Expense - Subcontractors125</v>
      </c>
      <c r="G1342" s="15">
        <f t="shared" si="81"/>
        <v>45737</v>
      </c>
      <c r="H1342" s="16" t="str">
        <f>IF((IFERROR((VLOOKUP(D1342,'Automation (QBO)'!A:B,2,FALSE)),"0"))=0,"Suspense",(IFERROR((VLOOKUP(D1342,'Automation (QBO)'!A:B,2,FALSE)),"Suspense")))</f>
        <v>Project Expense - Subcontractors</v>
      </c>
      <c r="I1342" s="17">
        <f t="shared" si="82"/>
        <v>125</v>
      </c>
      <c r="J1342" s="12" t="str">
        <f t="shared" si="83"/>
        <v>Project Expense - Subcontractors</v>
      </c>
    </row>
    <row r="1343" spans="1:10" ht="16">
      <c r="A1343" s="13" t="s">
        <v>735</v>
      </c>
      <c r="B1343" s="12" t="s">
        <v>78</v>
      </c>
      <c r="C1343" s="12" t="s">
        <v>323</v>
      </c>
      <c r="D1343" s="12" t="s">
        <v>199</v>
      </c>
      <c r="E1343" s="12">
        <v>-6.25</v>
      </c>
      <c r="F1343" s="14" t="str">
        <f t="shared" si="80"/>
        <v>2025-03-21ExpenseDion Custom Metal Fabrication &amp; Design Ltd.21020 GST/HST Payable-6.25</v>
      </c>
      <c r="G1343" s="15">
        <f t="shared" si="81"/>
        <v>45737</v>
      </c>
      <c r="H1343" s="16" t="str">
        <f>IF((IFERROR((VLOOKUP(D1343,'Automation (QBO)'!A:B,2,FALSE)),"0"))=0,"Suspense",(IFERROR((VLOOKUP(D1343,'Automation (QBO)'!A:B,2,FALSE)),"Suspense")))</f>
        <v>GST/HST Payable</v>
      </c>
      <c r="I1343" s="17">
        <f t="shared" si="82"/>
        <v>-6.25</v>
      </c>
      <c r="J1343" s="12" t="str">
        <f t="shared" si="83"/>
        <v>GST/HST Payable</v>
      </c>
    </row>
    <row r="1344" spans="1:10" ht="16">
      <c r="A1344" s="13" t="s">
        <v>735</v>
      </c>
      <c r="B1344" s="12" t="s">
        <v>78</v>
      </c>
      <c r="C1344" s="12" t="s">
        <v>323</v>
      </c>
      <c r="D1344" s="12" t="s">
        <v>655</v>
      </c>
      <c r="E1344" s="12">
        <v>937.5</v>
      </c>
      <c r="F1344" s="14" t="str">
        <f t="shared" si="80"/>
        <v>2025-03-21ExpenseDion Custom Metal Fabrication &amp; Design Ltd.51320 Project Expense - Subcontractors937.5</v>
      </c>
      <c r="G1344" s="15">
        <f t="shared" si="81"/>
        <v>45737</v>
      </c>
      <c r="H1344" s="16" t="str">
        <f>IF((IFERROR((VLOOKUP(D1344,'Automation (QBO)'!A:B,2,FALSE)),"0"))=0,"Suspense",(IFERROR((VLOOKUP(D1344,'Automation (QBO)'!A:B,2,FALSE)),"Suspense")))</f>
        <v>Project Expense - Subcontractors</v>
      </c>
      <c r="I1344" s="17">
        <f t="shared" si="82"/>
        <v>937.5</v>
      </c>
      <c r="J1344" s="12" t="str">
        <f t="shared" si="83"/>
        <v>Project Expense - Subcontractors</v>
      </c>
    </row>
    <row r="1345" spans="1:10" ht="16">
      <c r="A1345" s="13" t="s">
        <v>735</v>
      </c>
      <c r="B1345" s="12" t="s">
        <v>78</v>
      </c>
      <c r="C1345" s="12" t="s">
        <v>323</v>
      </c>
      <c r="D1345" s="12" t="s">
        <v>199</v>
      </c>
      <c r="E1345" s="12">
        <v>-46.88</v>
      </c>
      <c r="F1345" s="14" t="str">
        <f t="shared" si="80"/>
        <v>2025-03-21ExpenseDion Custom Metal Fabrication &amp; Design Ltd.21020 GST/HST Payable-46.88</v>
      </c>
      <c r="G1345" s="15">
        <f t="shared" si="81"/>
        <v>45737</v>
      </c>
      <c r="H1345" s="16" t="str">
        <f>IF((IFERROR((VLOOKUP(D1345,'Automation (QBO)'!A:B,2,FALSE)),"0"))=0,"Suspense",(IFERROR((VLOOKUP(D1345,'Automation (QBO)'!A:B,2,FALSE)),"Suspense")))</f>
        <v>GST/HST Payable</v>
      </c>
      <c r="I1345" s="17">
        <f t="shared" si="82"/>
        <v>-46.88</v>
      </c>
      <c r="J1345" s="12" t="str">
        <f t="shared" si="83"/>
        <v>GST/HST Payable</v>
      </c>
    </row>
    <row r="1346" spans="1:10" ht="16">
      <c r="A1346" s="13" t="s">
        <v>735</v>
      </c>
      <c r="B1346" s="12" t="s">
        <v>78</v>
      </c>
      <c r="C1346" s="12" t="s">
        <v>116</v>
      </c>
      <c r="D1346" s="12" t="s">
        <v>655</v>
      </c>
      <c r="E1346" s="12">
        <v>9421.0300000000007</v>
      </c>
      <c r="F1346" s="14" t="str">
        <f t="shared" ref="F1346:F1409" si="84">A1346&amp;B1346&amp;C1346&amp;D1346&amp;E1346</f>
        <v>2025-03-21ExpenseRoarty Painting51320 Project Expense - Subcontractors9421.03</v>
      </c>
      <c r="G1346" s="15">
        <f t="shared" ref="G1346:G1409" si="85">IFERROR((DATEVALUE(A1346)),A1346)</f>
        <v>45737</v>
      </c>
      <c r="H1346" s="16" t="str">
        <f>IF((IFERROR((VLOOKUP(D1346,'Automation (QBO)'!A:B,2,FALSE)),"0"))=0,"Suspense",(IFERROR((VLOOKUP(D1346,'Automation (QBO)'!A:B,2,FALSE)),"Suspense")))</f>
        <v>Project Expense - Subcontractors</v>
      </c>
      <c r="I1346" s="17">
        <f t="shared" ref="I1346:I1409" si="86">E1346</f>
        <v>9421.0300000000007</v>
      </c>
      <c r="J1346" s="12" t="str">
        <f t="shared" ref="J1346:J1409" si="87">H1346</f>
        <v>Project Expense - Subcontractors</v>
      </c>
    </row>
    <row r="1347" spans="1:10" ht="16">
      <c r="A1347" s="13" t="s">
        <v>735</v>
      </c>
      <c r="B1347" s="12" t="s">
        <v>78</v>
      </c>
      <c r="C1347" s="12" t="s">
        <v>116</v>
      </c>
      <c r="D1347" s="12" t="s">
        <v>199</v>
      </c>
      <c r="E1347" s="12">
        <v>-578.97</v>
      </c>
      <c r="F1347" s="14" t="str">
        <f t="shared" si="84"/>
        <v>2025-03-21ExpenseRoarty Painting21020 GST/HST Payable-578.97</v>
      </c>
      <c r="G1347" s="15">
        <f t="shared" si="85"/>
        <v>45737</v>
      </c>
      <c r="H1347" s="16" t="str">
        <f>IF((IFERROR((VLOOKUP(D1347,'Automation (QBO)'!A:B,2,FALSE)),"0"))=0,"Suspense",(IFERROR((VLOOKUP(D1347,'Automation (QBO)'!A:B,2,FALSE)),"Suspense")))</f>
        <v>GST/HST Payable</v>
      </c>
      <c r="I1347" s="17">
        <f t="shared" si="86"/>
        <v>-578.97</v>
      </c>
      <c r="J1347" s="12" t="str">
        <f t="shared" si="87"/>
        <v>GST/HST Payable</v>
      </c>
    </row>
    <row r="1348" spans="1:10" ht="16">
      <c r="A1348" s="13" t="s">
        <v>735</v>
      </c>
      <c r="B1348" s="12" t="s">
        <v>78</v>
      </c>
      <c r="C1348" s="12" t="s">
        <v>701</v>
      </c>
      <c r="D1348" s="12" t="s">
        <v>506</v>
      </c>
      <c r="E1348" s="12">
        <v>81.14</v>
      </c>
      <c r="F1348" s="14" t="str">
        <f t="shared" si="84"/>
        <v>2025-03-21ExpenseCIBC Visa21010 Credit Card (CIBC Visa)81.14</v>
      </c>
      <c r="G1348" s="15">
        <f t="shared" si="85"/>
        <v>45737</v>
      </c>
      <c r="H1348" s="16" t="str">
        <f>IF((IFERROR((VLOOKUP(D1348,'Automation (QBO)'!A:B,2,FALSE)),"0"))=0,"Suspense",(IFERROR((VLOOKUP(D1348,'Automation (QBO)'!A:B,2,FALSE)),"Suspense")))</f>
        <v>Credit Card (CIBC Visa)</v>
      </c>
      <c r="I1348" s="17">
        <f t="shared" si="86"/>
        <v>81.14</v>
      </c>
      <c r="J1348" s="12" t="str">
        <f t="shared" si="87"/>
        <v>Credit Card (CIBC Visa)</v>
      </c>
    </row>
    <row r="1349" spans="1:10" ht="16">
      <c r="A1349" s="13" t="s">
        <v>735</v>
      </c>
      <c r="B1349" s="12" t="s">
        <v>78</v>
      </c>
      <c r="C1349" s="12" t="s">
        <v>323</v>
      </c>
      <c r="D1349" s="12" t="s">
        <v>506</v>
      </c>
      <c r="E1349" s="12">
        <v>131.25</v>
      </c>
      <c r="F1349" s="14" t="str">
        <f t="shared" si="84"/>
        <v>2025-03-21ExpenseDion Custom Metal Fabrication &amp; Design Ltd.21010 Credit Card (CIBC Visa)131.25</v>
      </c>
      <c r="G1349" s="15">
        <f t="shared" si="85"/>
        <v>45737</v>
      </c>
      <c r="H1349" s="16" t="str">
        <f>IF((IFERROR((VLOOKUP(D1349,'Automation (QBO)'!A:B,2,FALSE)),"0"))=0,"Suspense",(IFERROR((VLOOKUP(D1349,'Automation (QBO)'!A:B,2,FALSE)),"Suspense")))</f>
        <v>Credit Card (CIBC Visa)</v>
      </c>
      <c r="I1349" s="17">
        <f t="shared" si="86"/>
        <v>131.25</v>
      </c>
      <c r="J1349" s="12" t="str">
        <f t="shared" si="87"/>
        <v>Credit Card (CIBC Visa)</v>
      </c>
    </row>
    <row r="1350" spans="1:10" ht="16">
      <c r="A1350" s="13" t="s">
        <v>735</v>
      </c>
      <c r="B1350" s="12" t="s">
        <v>78</v>
      </c>
      <c r="C1350" s="12" t="s">
        <v>323</v>
      </c>
      <c r="D1350" s="12" t="s">
        <v>506</v>
      </c>
      <c r="E1350" s="12">
        <v>984.38</v>
      </c>
      <c r="F1350" s="14" t="str">
        <f t="shared" si="84"/>
        <v>2025-03-21ExpenseDion Custom Metal Fabrication &amp; Design Ltd.21010 Credit Card (CIBC Visa)984.38</v>
      </c>
      <c r="G1350" s="15">
        <f t="shared" si="85"/>
        <v>45737</v>
      </c>
      <c r="H1350" s="16" t="str">
        <f>IF((IFERROR((VLOOKUP(D1350,'Automation (QBO)'!A:B,2,FALSE)),"0"))=0,"Suspense",(IFERROR((VLOOKUP(D1350,'Automation (QBO)'!A:B,2,FALSE)),"Suspense")))</f>
        <v>Credit Card (CIBC Visa)</v>
      </c>
      <c r="I1350" s="17">
        <f t="shared" si="86"/>
        <v>984.38</v>
      </c>
      <c r="J1350" s="12" t="str">
        <f t="shared" si="87"/>
        <v>Credit Card (CIBC Visa)</v>
      </c>
    </row>
    <row r="1351" spans="1:10" ht="16">
      <c r="A1351" s="13" t="s">
        <v>736</v>
      </c>
      <c r="B1351" s="12" t="s">
        <v>78</v>
      </c>
      <c r="C1351" s="12" t="s">
        <v>125</v>
      </c>
      <c r="D1351" s="12" t="s">
        <v>202</v>
      </c>
      <c r="E1351" s="12">
        <v>89.6</v>
      </c>
      <c r="F1351" s="14" t="str">
        <f t="shared" si="84"/>
        <v>2025-03-22ExpenseInuit Quickbooks52110 Accounting89.6</v>
      </c>
      <c r="G1351" s="15">
        <f t="shared" si="85"/>
        <v>45738</v>
      </c>
      <c r="H1351" s="16" t="str">
        <f>IF((IFERROR((VLOOKUP(D1351,'Automation (QBO)'!A:B,2,FALSE)),"0"))=0,"Suspense",(IFERROR((VLOOKUP(D1351,'Automation (QBO)'!A:B,2,FALSE)),"Suspense")))</f>
        <v>Accounting</v>
      </c>
      <c r="I1351" s="17">
        <f t="shared" si="86"/>
        <v>89.6</v>
      </c>
      <c r="J1351" s="12" t="str">
        <f t="shared" si="87"/>
        <v>Accounting</v>
      </c>
    </row>
    <row r="1352" spans="1:10" ht="16">
      <c r="A1352" s="13" t="s">
        <v>736</v>
      </c>
      <c r="B1352" s="12" t="s">
        <v>78</v>
      </c>
      <c r="C1352" s="12" t="s">
        <v>125</v>
      </c>
      <c r="D1352" s="12" t="s">
        <v>199</v>
      </c>
      <c r="E1352" s="12">
        <v>0</v>
      </c>
      <c r="F1352" s="14" t="str">
        <f t="shared" si="84"/>
        <v>2025-03-22ExpenseInuit Quickbooks21020 GST/HST Payable0</v>
      </c>
      <c r="G1352" s="15">
        <f t="shared" si="85"/>
        <v>45738</v>
      </c>
      <c r="H1352" s="16" t="str">
        <f>IF((IFERROR((VLOOKUP(D1352,'Automation (QBO)'!A:B,2,FALSE)),"0"))=0,"Suspense",(IFERROR((VLOOKUP(D1352,'Automation (QBO)'!A:B,2,FALSE)),"Suspense")))</f>
        <v>GST/HST Payable</v>
      </c>
      <c r="I1352" s="17">
        <f t="shared" si="86"/>
        <v>0</v>
      </c>
      <c r="J1352" s="12" t="str">
        <f t="shared" si="87"/>
        <v>GST/HST Payable</v>
      </c>
    </row>
    <row r="1353" spans="1:10" ht="16">
      <c r="A1353" s="13" t="s">
        <v>736</v>
      </c>
      <c r="B1353" s="12" t="s">
        <v>78</v>
      </c>
      <c r="C1353" s="12" t="s">
        <v>125</v>
      </c>
      <c r="D1353" s="12" t="s">
        <v>506</v>
      </c>
      <c r="E1353" s="12">
        <v>89.6</v>
      </c>
      <c r="F1353" s="14" t="str">
        <f t="shared" si="84"/>
        <v>2025-03-22ExpenseInuit Quickbooks21010 Credit Card (CIBC Visa)89.6</v>
      </c>
      <c r="G1353" s="15">
        <f t="shared" si="85"/>
        <v>45738</v>
      </c>
      <c r="H1353" s="16" t="str">
        <f>IF((IFERROR((VLOOKUP(D1353,'Automation (QBO)'!A:B,2,FALSE)),"0"))=0,"Suspense",(IFERROR((VLOOKUP(D1353,'Automation (QBO)'!A:B,2,FALSE)),"Suspense")))</f>
        <v>Credit Card (CIBC Visa)</v>
      </c>
      <c r="I1353" s="17">
        <f t="shared" si="86"/>
        <v>89.6</v>
      </c>
      <c r="J1353" s="12" t="str">
        <f t="shared" si="87"/>
        <v>Credit Card (CIBC Visa)</v>
      </c>
    </row>
    <row r="1354" spans="1:10" ht="16">
      <c r="A1354" s="13" t="s">
        <v>737</v>
      </c>
      <c r="B1354" s="12" t="s">
        <v>78</v>
      </c>
      <c r="C1354" s="12" t="s">
        <v>717</v>
      </c>
      <c r="D1354" s="12" t="s">
        <v>384</v>
      </c>
      <c r="E1354" s="12">
        <v>866.44</v>
      </c>
      <c r="F1354" s="14" t="str">
        <f t="shared" si="84"/>
        <v>2025-03-23ExpenseFieldWire52165 Subscriptions (Annual)866.44</v>
      </c>
      <c r="G1354" s="15">
        <f t="shared" si="85"/>
        <v>45739</v>
      </c>
      <c r="H1354" s="16" t="str">
        <f>IF((IFERROR((VLOOKUP(D1354,'Automation (QBO)'!A:B,2,FALSE)),"0"))=0,"Suspense",(IFERROR((VLOOKUP(D1354,'Automation (QBO)'!A:B,2,FALSE)),"Suspense")))</f>
        <v>Subscriptions (Annual)</v>
      </c>
      <c r="I1354" s="17">
        <f t="shared" si="86"/>
        <v>866.44</v>
      </c>
      <c r="J1354" s="12" t="str">
        <f t="shared" si="87"/>
        <v>Subscriptions (Annual)</v>
      </c>
    </row>
    <row r="1355" spans="1:10" ht="16">
      <c r="A1355" s="13" t="s">
        <v>737</v>
      </c>
      <c r="B1355" s="12" t="s">
        <v>78</v>
      </c>
      <c r="C1355" s="12" t="s">
        <v>717</v>
      </c>
      <c r="D1355" s="12" t="s">
        <v>199</v>
      </c>
      <c r="E1355" s="12">
        <v>0</v>
      </c>
      <c r="F1355" s="14" t="str">
        <f t="shared" si="84"/>
        <v>2025-03-23ExpenseFieldWire21020 GST/HST Payable0</v>
      </c>
      <c r="G1355" s="15">
        <f t="shared" si="85"/>
        <v>45739</v>
      </c>
      <c r="H1355" s="16" t="str">
        <f>IF((IFERROR((VLOOKUP(D1355,'Automation (QBO)'!A:B,2,FALSE)),"0"))=0,"Suspense",(IFERROR((VLOOKUP(D1355,'Automation (QBO)'!A:B,2,FALSE)),"Suspense")))</f>
        <v>GST/HST Payable</v>
      </c>
      <c r="I1355" s="17">
        <f t="shared" si="86"/>
        <v>0</v>
      </c>
      <c r="J1355" s="12" t="str">
        <f t="shared" si="87"/>
        <v>GST/HST Payable</v>
      </c>
    </row>
    <row r="1356" spans="1:10" ht="16">
      <c r="A1356" s="13" t="s">
        <v>737</v>
      </c>
      <c r="B1356" s="12" t="s">
        <v>78</v>
      </c>
      <c r="C1356" s="12" t="s">
        <v>717</v>
      </c>
      <c r="D1356" s="12" t="s">
        <v>506</v>
      </c>
      <c r="E1356" s="12">
        <v>866.44</v>
      </c>
      <c r="F1356" s="14" t="str">
        <f t="shared" si="84"/>
        <v>2025-03-23ExpenseFieldWire21010 Credit Card (CIBC Visa)866.44</v>
      </c>
      <c r="G1356" s="15">
        <f t="shared" si="85"/>
        <v>45739</v>
      </c>
      <c r="H1356" s="16" t="str">
        <f>IF((IFERROR((VLOOKUP(D1356,'Automation (QBO)'!A:B,2,FALSE)),"0"))=0,"Suspense",(IFERROR((VLOOKUP(D1356,'Automation (QBO)'!A:B,2,FALSE)),"Suspense")))</f>
        <v>Credit Card (CIBC Visa)</v>
      </c>
      <c r="I1356" s="17">
        <f t="shared" si="86"/>
        <v>866.44</v>
      </c>
      <c r="J1356" s="12" t="str">
        <f t="shared" si="87"/>
        <v>Credit Card (CIBC Visa)</v>
      </c>
    </row>
    <row r="1357" spans="1:10" ht="16">
      <c r="A1357" s="13" t="s">
        <v>738</v>
      </c>
      <c r="B1357" s="12" t="s">
        <v>106</v>
      </c>
      <c r="C1357" s="12" t="s">
        <v>164</v>
      </c>
      <c r="D1357" s="12" t="s">
        <v>666</v>
      </c>
      <c r="E1357" s="12">
        <v>-200000</v>
      </c>
      <c r="F1357" s="14" t="str">
        <f t="shared" si="84"/>
        <v>2025-03-24PaymentBrowns Newport Village12000 [Accounts Receivable]-200000</v>
      </c>
      <c r="G1357" s="15">
        <f t="shared" si="85"/>
        <v>45740</v>
      </c>
      <c r="H1357" s="16" t="str">
        <f>IF((IFERROR((VLOOKUP(D1357,'Automation (QBO)'!A:B,2,FALSE)),"0"))=0,"Suspense",(IFERROR((VLOOKUP(D1357,'Automation (QBO)'!A:B,2,FALSE)),"Suspense")))</f>
        <v>Accounts Recievable - Suspense</v>
      </c>
      <c r="I1357" s="17">
        <f t="shared" si="86"/>
        <v>-200000</v>
      </c>
      <c r="J1357" s="12" t="str">
        <f t="shared" si="87"/>
        <v>Accounts Recievable - Suspense</v>
      </c>
    </row>
    <row r="1358" spans="1:10" ht="16">
      <c r="A1358" s="13" t="s">
        <v>738</v>
      </c>
      <c r="B1358" s="12" t="s">
        <v>106</v>
      </c>
      <c r="C1358" s="12" t="s">
        <v>164</v>
      </c>
      <c r="D1358" s="12" t="s">
        <v>201</v>
      </c>
      <c r="E1358" s="12">
        <v>200000</v>
      </c>
      <c r="F1358" s="14" t="str">
        <f t="shared" si="84"/>
        <v>2025-03-24PaymentBrowns Newport Village11005 Chequing (CIBC)200000</v>
      </c>
      <c r="G1358" s="15">
        <f t="shared" si="85"/>
        <v>45740</v>
      </c>
      <c r="H1358" s="16" t="str">
        <f>IF((IFERROR((VLOOKUP(D1358,'Automation (QBO)'!A:B,2,FALSE)),"0"))=0,"Suspense",(IFERROR((VLOOKUP(D1358,'Automation (QBO)'!A:B,2,FALSE)),"Suspense")))</f>
        <v>Chequing (CIBC)</v>
      </c>
      <c r="I1358" s="17">
        <f t="shared" si="86"/>
        <v>200000</v>
      </c>
      <c r="J1358" s="12" t="str">
        <f t="shared" si="87"/>
        <v>Chequing (CIBC)</v>
      </c>
    </row>
    <row r="1359" spans="1:10" ht="16">
      <c r="A1359" s="13" t="s">
        <v>738</v>
      </c>
      <c r="B1359" s="12" t="s">
        <v>78</v>
      </c>
      <c r="C1359" s="12" t="s">
        <v>116</v>
      </c>
      <c r="D1359" s="12" t="s">
        <v>201</v>
      </c>
      <c r="E1359" s="12">
        <v>-2158.08</v>
      </c>
      <c r="F1359" s="14" t="str">
        <f t="shared" si="84"/>
        <v>2025-03-24ExpenseRoarty Painting11005 Chequing (CIBC)-2158.08</v>
      </c>
      <c r="G1359" s="15">
        <f t="shared" si="85"/>
        <v>45740</v>
      </c>
      <c r="H1359" s="16" t="str">
        <f>IF((IFERROR((VLOOKUP(D1359,'Automation (QBO)'!A:B,2,FALSE)),"0"))=0,"Suspense",(IFERROR((VLOOKUP(D1359,'Automation (QBO)'!A:B,2,FALSE)),"Suspense")))</f>
        <v>Chequing (CIBC)</v>
      </c>
      <c r="I1359" s="17">
        <f t="shared" si="86"/>
        <v>-2158.08</v>
      </c>
      <c r="J1359" s="12" t="str">
        <f t="shared" si="87"/>
        <v>Chequing (CIBC)</v>
      </c>
    </row>
    <row r="1360" spans="1:10" ht="16">
      <c r="A1360" s="13" t="s">
        <v>738</v>
      </c>
      <c r="B1360" s="12" t="s">
        <v>78</v>
      </c>
      <c r="C1360" s="12" t="s">
        <v>148</v>
      </c>
      <c r="D1360" s="12" t="s">
        <v>201</v>
      </c>
      <c r="E1360" s="12">
        <v>-2460</v>
      </c>
      <c r="F1360" s="14" t="str">
        <f t="shared" si="84"/>
        <v>2025-03-24ExpenseZachary Plass11005 Chequing (CIBC)-2460</v>
      </c>
      <c r="G1360" s="15">
        <f t="shared" si="85"/>
        <v>45740</v>
      </c>
      <c r="H1360" s="16" t="str">
        <f>IF((IFERROR((VLOOKUP(D1360,'Automation (QBO)'!A:B,2,FALSE)),"0"))=0,"Suspense",(IFERROR((VLOOKUP(D1360,'Automation (QBO)'!A:B,2,FALSE)),"Suspense")))</f>
        <v>Chequing (CIBC)</v>
      </c>
      <c r="I1360" s="17">
        <f t="shared" si="86"/>
        <v>-2460</v>
      </c>
      <c r="J1360" s="12" t="str">
        <f t="shared" si="87"/>
        <v>Chequing (CIBC)</v>
      </c>
    </row>
    <row r="1361" spans="1:10" ht="16">
      <c r="A1361" s="13" t="s">
        <v>738</v>
      </c>
      <c r="B1361" s="12" t="s">
        <v>99</v>
      </c>
      <c r="D1361" s="12" t="s">
        <v>201</v>
      </c>
      <c r="E1361" s="12">
        <v>-5000</v>
      </c>
      <c r="F1361" s="14" t="str">
        <f t="shared" si="84"/>
        <v>2025-03-24Credit Card Payment11005 Chequing (CIBC)-5000</v>
      </c>
      <c r="G1361" s="15">
        <f t="shared" si="85"/>
        <v>45740</v>
      </c>
      <c r="H1361" s="16" t="str">
        <f>IF((IFERROR((VLOOKUP(D1361,'Automation (QBO)'!A:B,2,FALSE)),"0"))=0,"Suspense",(IFERROR((VLOOKUP(D1361,'Automation (QBO)'!A:B,2,FALSE)),"Suspense")))</f>
        <v>Chequing (CIBC)</v>
      </c>
      <c r="I1361" s="17">
        <f t="shared" si="86"/>
        <v>-5000</v>
      </c>
      <c r="J1361" s="12" t="str">
        <f t="shared" si="87"/>
        <v>Chequing (CIBC)</v>
      </c>
    </row>
    <row r="1362" spans="1:10" ht="16">
      <c r="A1362" s="13" t="s">
        <v>738</v>
      </c>
      <c r="B1362" s="12" t="s">
        <v>154</v>
      </c>
      <c r="D1362" s="12" t="s">
        <v>201</v>
      </c>
      <c r="E1362" s="12">
        <v>-2000</v>
      </c>
      <c r="F1362" s="14" t="str">
        <f t="shared" si="84"/>
        <v>2025-03-24Transfer11005 Chequing (CIBC)-2000</v>
      </c>
      <c r="G1362" s="15">
        <f t="shared" si="85"/>
        <v>45740</v>
      </c>
      <c r="H1362" s="16" t="str">
        <f>IF((IFERROR((VLOOKUP(D1362,'Automation (QBO)'!A:B,2,FALSE)),"0"))=0,"Suspense",(IFERROR((VLOOKUP(D1362,'Automation (QBO)'!A:B,2,FALSE)),"Suspense")))</f>
        <v>Chequing (CIBC)</v>
      </c>
      <c r="I1362" s="17">
        <f t="shared" si="86"/>
        <v>-2000</v>
      </c>
      <c r="J1362" s="12" t="str">
        <f t="shared" si="87"/>
        <v>Chequing (CIBC)</v>
      </c>
    </row>
    <row r="1363" spans="1:10" ht="16">
      <c r="A1363" s="13" t="s">
        <v>738</v>
      </c>
      <c r="B1363" s="12" t="s">
        <v>78</v>
      </c>
      <c r="C1363" s="12" t="s">
        <v>162</v>
      </c>
      <c r="D1363" s="12" t="s">
        <v>655</v>
      </c>
      <c r="E1363" s="12">
        <v>4544</v>
      </c>
      <c r="F1363" s="14" t="str">
        <f t="shared" si="84"/>
        <v>2025-03-24ExpenseWestcoast Cutting &amp; Coring Group Ltd.51320 Project Expense - Subcontractors4544</v>
      </c>
      <c r="G1363" s="15">
        <f t="shared" si="85"/>
        <v>45740</v>
      </c>
      <c r="H1363" s="16" t="str">
        <f>IF((IFERROR((VLOOKUP(D1363,'Automation (QBO)'!A:B,2,FALSE)),"0"))=0,"Suspense",(IFERROR((VLOOKUP(D1363,'Automation (QBO)'!A:B,2,FALSE)),"Suspense")))</f>
        <v>Project Expense - Subcontractors</v>
      </c>
      <c r="I1363" s="17">
        <f t="shared" si="86"/>
        <v>4544</v>
      </c>
      <c r="J1363" s="12" t="str">
        <f t="shared" si="87"/>
        <v>Project Expense - Subcontractors</v>
      </c>
    </row>
    <row r="1364" spans="1:10" ht="16">
      <c r="A1364" s="13" t="s">
        <v>738</v>
      </c>
      <c r="B1364" s="12" t="s">
        <v>78</v>
      </c>
      <c r="C1364" s="12" t="s">
        <v>162</v>
      </c>
      <c r="D1364" s="12" t="s">
        <v>199</v>
      </c>
      <c r="E1364" s="12">
        <v>-227.2</v>
      </c>
      <c r="F1364" s="14" t="str">
        <f t="shared" si="84"/>
        <v>2025-03-24ExpenseWestcoast Cutting &amp; Coring Group Ltd.21020 GST/HST Payable-227.2</v>
      </c>
      <c r="G1364" s="15">
        <f t="shared" si="85"/>
        <v>45740</v>
      </c>
      <c r="H1364" s="16" t="str">
        <f>IF((IFERROR((VLOOKUP(D1364,'Automation (QBO)'!A:B,2,FALSE)),"0"))=0,"Suspense",(IFERROR((VLOOKUP(D1364,'Automation (QBO)'!A:B,2,FALSE)),"Suspense")))</f>
        <v>GST/HST Payable</v>
      </c>
      <c r="I1364" s="17">
        <f t="shared" si="86"/>
        <v>-227.2</v>
      </c>
      <c r="J1364" s="12" t="str">
        <f t="shared" si="87"/>
        <v>GST/HST Payable</v>
      </c>
    </row>
    <row r="1365" spans="1:10" ht="16">
      <c r="A1365" s="13" t="s">
        <v>738</v>
      </c>
      <c r="B1365" s="12" t="s">
        <v>78</v>
      </c>
      <c r="C1365" s="12" t="s">
        <v>92</v>
      </c>
      <c r="D1365" s="12" t="s">
        <v>681</v>
      </c>
      <c r="E1365" s="12">
        <v>-726.92</v>
      </c>
      <c r="F1365" s="14" t="str">
        <f t="shared" si="84"/>
        <v>2025-03-24ExpenseBDC22010 Bank Loan - BDC (002)-726.92</v>
      </c>
      <c r="G1365" s="15">
        <f t="shared" si="85"/>
        <v>45740</v>
      </c>
      <c r="H1365" s="16" t="str">
        <f>IF((IFERROR((VLOOKUP(D1365,'Automation (QBO)'!A:B,2,FALSE)),"0"))=0,"Suspense",(IFERROR((VLOOKUP(D1365,'Automation (QBO)'!A:B,2,FALSE)),"Suspense")))</f>
        <v>Bank Loan 2 (BDC)</v>
      </c>
      <c r="I1365" s="17">
        <f t="shared" si="86"/>
        <v>-726.92</v>
      </c>
      <c r="J1365" s="12" t="str">
        <f t="shared" si="87"/>
        <v>Bank Loan 2 (BDC)</v>
      </c>
    </row>
    <row r="1366" spans="1:10" ht="16">
      <c r="A1366" s="13" t="s">
        <v>738</v>
      </c>
      <c r="B1366" s="12" t="s">
        <v>78</v>
      </c>
      <c r="C1366" s="12" t="s">
        <v>92</v>
      </c>
      <c r="D1366" s="12" t="s">
        <v>199</v>
      </c>
      <c r="E1366" s="12">
        <v>0</v>
      </c>
      <c r="F1366" s="14" t="str">
        <f t="shared" si="84"/>
        <v>2025-03-24ExpenseBDC21020 GST/HST Payable0</v>
      </c>
      <c r="G1366" s="15">
        <f t="shared" si="85"/>
        <v>45740</v>
      </c>
      <c r="H1366" s="16" t="str">
        <f>IF((IFERROR((VLOOKUP(D1366,'Automation (QBO)'!A:B,2,FALSE)),"0"))=0,"Suspense",(IFERROR((VLOOKUP(D1366,'Automation (QBO)'!A:B,2,FALSE)),"Suspense")))</f>
        <v>GST/HST Payable</v>
      </c>
      <c r="I1366" s="17">
        <f t="shared" si="86"/>
        <v>0</v>
      </c>
      <c r="J1366" s="12" t="str">
        <f t="shared" si="87"/>
        <v>GST/HST Payable</v>
      </c>
    </row>
    <row r="1367" spans="1:10" ht="16">
      <c r="A1367" s="13" t="s">
        <v>738</v>
      </c>
      <c r="B1367" s="12" t="s">
        <v>78</v>
      </c>
      <c r="C1367" s="12" t="s">
        <v>92</v>
      </c>
      <c r="D1367" s="12" t="s">
        <v>201</v>
      </c>
      <c r="E1367" s="12">
        <v>-726.92</v>
      </c>
      <c r="F1367" s="14" t="str">
        <f t="shared" si="84"/>
        <v>2025-03-24ExpenseBDC11005 Chequing (CIBC)-726.92</v>
      </c>
      <c r="G1367" s="15">
        <f t="shared" si="85"/>
        <v>45740</v>
      </c>
      <c r="H1367" s="16" t="str">
        <f>IF((IFERROR((VLOOKUP(D1367,'Automation (QBO)'!A:B,2,FALSE)),"0"))=0,"Suspense",(IFERROR((VLOOKUP(D1367,'Automation (QBO)'!A:B,2,FALSE)),"Suspense")))</f>
        <v>Chequing (CIBC)</v>
      </c>
      <c r="I1367" s="17">
        <f t="shared" si="86"/>
        <v>-726.92</v>
      </c>
      <c r="J1367" s="12" t="str">
        <f t="shared" si="87"/>
        <v>Chequing (CIBC)</v>
      </c>
    </row>
    <row r="1368" spans="1:10" ht="16">
      <c r="A1368" s="13" t="s">
        <v>738</v>
      </c>
      <c r="B1368" s="12" t="s">
        <v>78</v>
      </c>
      <c r="C1368" s="12" t="s">
        <v>712</v>
      </c>
      <c r="D1368" s="12" t="s">
        <v>655</v>
      </c>
      <c r="E1368" s="12">
        <v>4075.5</v>
      </c>
      <c r="F1368" s="14" t="str">
        <f t="shared" si="84"/>
        <v>2025-03-24ExpenseJosh Sathiananthan LTD.51320 Project Expense - Subcontractors4075.5</v>
      </c>
      <c r="G1368" s="15">
        <f t="shared" si="85"/>
        <v>45740</v>
      </c>
      <c r="H1368" s="16" t="str">
        <f>IF((IFERROR((VLOOKUP(D1368,'Automation (QBO)'!A:B,2,FALSE)),"0"))=0,"Suspense",(IFERROR((VLOOKUP(D1368,'Automation (QBO)'!A:B,2,FALSE)),"Suspense")))</f>
        <v>Project Expense - Subcontractors</v>
      </c>
      <c r="I1368" s="17">
        <f t="shared" si="86"/>
        <v>4075.5</v>
      </c>
      <c r="J1368" s="12" t="str">
        <f t="shared" si="87"/>
        <v>Project Expense - Subcontractors</v>
      </c>
    </row>
    <row r="1369" spans="1:10" ht="16">
      <c r="A1369" s="13" t="s">
        <v>738</v>
      </c>
      <c r="B1369" s="12" t="s">
        <v>78</v>
      </c>
      <c r="C1369" s="12" t="s">
        <v>712</v>
      </c>
      <c r="D1369" s="12" t="s">
        <v>199</v>
      </c>
      <c r="E1369" s="12">
        <v>0</v>
      </c>
      <c r="F1369" s="14" t="str">
        <f t="shared" si="84"/>
        <v>2025-03-24ExpenseJosh Sathiananthan LTD.21020 GST/HST Payable0</v>
      </c>
      <c r="G1369" s="15">
        <f t="shared" si="85"/>
        <v>45740</v>
      </c>
      <c r="H1369" s="16" t="str">
        <f>IF((IFERROR((VLOOKUP(D1369,'Automation (QBO)'!A:B,2,FALSE)),"0"))=0,"Suspense",(IFERROR((VLOOKUP(D1369,'Automation (QBO)'!A:B,2,FALSE)),"Suspense")))</f>
        <v>GST/HST Payable</v>
      </c>
      <c r="I1369" s="17">
        <f t="shared" si="86"/>
        <v>0</v>
      </c>
      <c r="J1369" s="12" t="str">
        <f t="shared" si="87"/>
        <v>GST/HST Payable</v>
      </c>
    </row>
    <row r="1370" spans="1:10" ht="16">
      <c r="A1370" s="13" t="s">
        <v>738</v>
      </c>
      <c r="B1370" s="12" t="s">
        <v>78</v>
      </c>
      <c r="C1370" s="12" t="s">
        <v>712</v>
      </c>
      <c r="D1370" s="12" t="s">
        <v>201</v>
      </c>
      <c r="E1370" s="12">
        <v>-4075.5</v>
      </c>
      <c r="F1370" s="14" t="str">
        <f t="shared" si="84"/>
        <v>2025-03-24ExpenseJosh Sathiananthan LTD.11005 Chequing (CIBC)-4075.5</v>
      </c>
      <c r="G1370" s="15">
        <f t="shared" si="85"/>
        <v>45740</v>
      </c>
      <c r="H1370" s="16" t="str">
        <f>IF((IFERROR((VLOOKUP(D1370,'Automation (QBO)'!A:B,2,FALSE)),"0"))=0,"Suspense",(IFERROR((VLOOKUP(D1370,'Automation (QBO)'!A:B,2,FALSE)),"Suspense")))</f>
        <v>Chequing (CIBC)</v>
      </c>
      <c r="I1370" s="17">
        <f t="shared" si="86"/>
        <v>-4075.5</v>
      </c>
      <c r="J1370" s="12" t="str">
        <f t="shared" si="87"/>
        <v>Chequing (CIBC)</v>
      </c>
    </row>
    <row r="1371" spans="1:10" ht="16">
      <c r="A1371" s="13" t="s">
        <v>738</v>
      </c>
      <c r="B1371" s="12" t="s">
        <v>78</v>
      </c>
      <c r="C1371" s="12" t="s">
        <v>134</v>
      </c>
      <c r="D1371" s="12" t="s">
        <v>201</v>
      </c>
      <c r="E1371" s="12">
        <v>-3150</v>
      </c>
      <c r="F1371" s="14" t="str">
        <f t="shared" si="84"/>
        <v>2025-03-24ExpenseWestern Canada Coatings Ltd.11005 Chequing (CIBC)-3150</v>
      </c>
      <c r="G1371" s="15">
        <f t="shared" si="85"/>
        <v>45740</v>
      </c>
      <c r="H1371" s="16" t="str">
        <f>IF((IFERROR((VLOOKUP(D1371,'Automation (QBO)'!A:B,2,FALSE)),"0"))=0,"Suspense",(IFERROR((VLOOKUP(D1371,'Automation (QBO)'!A:B,2,FALSE)),"Suspense")))</f>
        <v>Chequing (CIBC)</v>
      </c>
      <c r="I1371" s="17">
        <f t="shared" si="86"/>
        <v>-3150</v>
      </c>
      <c r="J1371" s="12" t="str">
        <f t="shared" si="87"/>
        <v>Chequing (CIBC)</v>
      </c>
    </row>
    <row r="1372" spans="1:10" ht="16">
      <c r="A1372" s="13" t="s">
        <v>738</v>
      </c>
      <c r="B1372" s="12" t="s">
        <v>78</v>
      </c>
      <c r="C1372" s="12" t="s">
        <v>134</v>
      </c>
      <c r="D1372" s="12" t="s">
        <v>655</v>
      </c>
      <c r="E1372" s="12">
        <v>3000</v>
      </c>
      <c r="F1372" s="14" t="str">
        <f t="shared" si="84"/>
        <v>2025-03-24ExpenseWestern Canada Coatings Ltd.51320 Project Expense - Subcontractors3000</v>
      </c>
      <c r="G1372" s="15">
        <f t="shared" si="85"/>
        <v>45740</v>
      </c>
      <c r="H1372" s="16" t="str">
        <f>IF((IFERROR((VLOOKUP(D1372,'Automation (QBO)'!A:B,2,FALSE)),"0"))=0,"Suspense",(IFERROR((VLOOKUP(D1372,'Automation (QBO)'!A:B,2,FALSE)),"Suspense")))</f>
        <v>Project Expense - Subcontractors</v>
      </c>
      <c r="I1372" s="17">
        <f t="shared" si="86"/>
        <v>3000</v>
      </c>
      <c r="J1372" s="12" t="str">
        <f t="shared" si="87"/>
        <v>Project Expense - Subcontractors</v>
      </c>
    </row>
    <row r="1373" spans="1:10" ht="16">
      <c r="A1373" s="13" t="s">
        <v>738</v>
      </c>
      <c r="B1373" s="12" t="s">
        <v>78</v>
      </c>
      <c r="C1373" s="12" t="s">
        <v>134</v>
      </c>
      <c r="D1373" s="12" t="s">
        <v>199</v>
      </c>
      <c r="E1373" s="12">
        <v>-150</v>
      </c>
      <c r="F1373" s="14" t="str">
        <f t="shared" si="84"/>
        <v>2025-03-24ExpenseWestern Canada Coatings Ltd.21020 GST/HST Payable-150</v>
      </c>
      <c r="G1373" s="15">
        <f t="shared" si="85"/>
        <v>45740</v>
      </c>
      <c r="H1373" s="16" t="str">
        <f>IF((IFERROR((VLOOKUP(D1373,'Automation (QBO)'!A:B,2,FALSE)),"0"))=0,"Suspense",(IFERROR((VLOOKUP(D1373,'Automation (QBO)'!A:B,2,FALSE)),"Suspense")))</f>
        <v>GST/HST Payable</v>
      </c>
      <c r="I1373" s="17">
        <f t="shared" si="86"/>
        <v>-150</v>
      </c>
      <c r="J1373" s="12" t="str">
        <f t="shared" si="87"/>
        <v>GST/HST Payable</v>
      </c>
    </row>
    <row r="1374" spans="1:10" ht="16">
      <c r="A1374" s="13" t="s">
        <v>738</v>
      </c>
      <c r="B1374" s="12" t="s">
        <v>78</v>
      </c>
      <c r="C1374" s="12" t="s">
        <v>148</v>
      </c>
      <c r="D1374" s="12" t="s">
        <v>655</v>
      </c>
      <c r="E1374" s="12">
        <v>2460</v>
      </c>
      <c r="F1374" s="14" t="str">
        <f t="shared" si="84"/>
        <v>2025-03-24ExpenseZachary Plass51320 Project Expense - Subcontractors2460</v>
      </c>
      <c r="G1374" s="15">
        <f t="shared" si="85"/>
        <v>45740</v>
      </c>
      <c r="H1374" s="16" t="str">
        <f>IF((IFERROR((VLOOKUP(D1374,'Automation (QBO)'!A:B,2,FALSE)),"0"))=0,"Suspense",(IFERROR((VLOOKUP(D1374,'Automation (QBO)'!A:B,2,FALSE)),"Suspense")))</f>
        <v>Project Expense - Subcontractors</v>
      </c>
      <c r="I1374" s="17">
        <f t="shared" si="86"/>
        <v>2460</v>
      </c>
      <c r="J1374" s="12" t="str">
        <f t="shared" si="87"/>
        <v>Project Expense - Subcontractors</v>
      </c>
    </row>
    <row r="1375" spans="1:10" ht="16">
      <c r="A1375" s="13" t="s">
        <v>738</v>
      </c>
      <c r="B1375" s="12" t="s">
        <v>78</v>
      </c>
      <c r="C1375" s="12" t="s">
        <v>148</v>
      </c>
      <c r="D1375" s="12" t="s">
        <v>199</v>
      </c>
      <c r="E1375" s="12">
        <v>0</v>
      </c>
      <c r="F1375" s="14" t="str">
        <f t="shared" si="84"/>
        <v>2025-03-24ExpenseZachary Plass21020 GST/HST Payable0</v>
      </c>
      <c r="G1375" s="15">
        <f t="shared" si="85"/>
        <v>45740</v>
      </c>
      <c r="H1375" s="16" t="str">
        <f>IF((IFERROR((VLOOKUP(D1375,'Automation (QBO)'!A:B,2,FALSE)),"0"))=0,"Suspense",(IFERROR((VLOOKUP(D1375,'Automation (QBO)'!A:B,2,FALSE)),"Suspense")))</f>
        <v>GST/HST Payable</v>
      </c>
      <c r="I1375" s="17">
        <f t="shared" si="86"/>
        <v>0</v>
      </c>
      <c r="J1375" s="12" t="str">
        <f t="shared" si="87"/>
        <v>GST/HST Payable</v>
      </c>
    </row>
    <row r="1376" spans="1:10" ht="16">
      <c r="A1376" s="13" t="s">
        <v>738</v>
      </c>
      <c r="B1376" s="12" t="s">
        <v>78</v>
      </c>
      <c r="C1376" s="12" t="s">
        <v>116</v>
      </c>
      <c r="D1376" s="12" t="s">
        <v>655</v>
      </c>
      <c r="E1376" s="12">
        <v>2158.08</v>
      </c>
      <c r="F1376" s="14" t="str">
        <f t="shared" si="84"/>
        <v>2025-03-24ExpenseRoarty Painting51320 Project Expense - Subcontractors2158.08</v>
      </c>
      <c r="G1376" s="15">
        <f t="shared" si="85"/>
        <v>45740</v>
      </c>
      <c r="H1376" s="16" t="str">
        <f>IF((IFERROR((VLOOKUP(D1376,'Automation (QBO)'!A:B,2,FALSE)),"0"))=0,"Suspense",(IFERROR((VLOOKUP(D1376,'Automation (QBO)'!A:B,2,FALSE)),"Suspense")))</f>
        <v>Project Expense - Subcontractors</v>
      </c>
      <c r="I1376" s="17">
        <f t="shared" si="86"/>
        <v>2158.08</v>
      </c>
      <c r="J1376" s="12" t="str">
        <f t="shared" si="87"/>
        <v>Project Expense - Subcontractors</v>
      </c>
    </row>
    <row r="1377" spans="1:10" ht="16">
      <c r="A1377" s="13" t="s">
        <v>738</v>
      </c>
      <c r="B1377" s="12" t="s">
        <v>78</v>
      </c>
      <c r="C1377" s="12" t="s">
        <v>116</v>
      </c>
      <c r="D1377" s="12" t="s">
        <v>199</v>
      </c>
      <c r="E1377" s="12">
        <v>0</v>
      </c>
      <c r="F1377" s="14" t="str">
        <f t="shared" si="84"/>
        <v>2025-03-24ExpenseRoarty Painting21020 GST/HST Payable0</v>
      </c>
      <c r="G1377" s="15">
        <f t="shared" si="85"/>
        <v>45740</v>
      </c>
      <c r="H1377" s="16" t="str">
        <f>IF((IFERROR((VLOOKUP(D1377,'Automation (QBO)'!A:B,2,FALSE)),"0"))=0,"Suspense",(IFERROR((VLOOKUP(D1377,'Automation (QBO)'!A:B,2,FALSE)),"Suspense")))</f>
        <v>GST/HST Payable</v>
      </c>
      <c r="I1377" s="17">
        <f t="shared" si="86"/>
        <v>0</v>
      </c>
      <c r="J1377" s="12" t="str">
        <f t="shared" si="87"/>
        <v>GST/HST Payable</v>
      </c>
    </row>
    <row r="1378" spans="1:10" ht="16">
      <c r="A1378" s="13" t="s">
        <v>738</v>
      </c>
      <c r="B1378" s="12" t="s">
        <v>78</v>
      </c>
      <c r="C1378" s="12" t="s">
        <v>112</v>
      </c>
      <c r="D1378" s="12" t="s">
        <v>201</v>
      </c>
      <c r="E1378" s="12">
        <v>-8066.44</v>
      </c>
      <c r="F1378" s="14" t="str">
        <f t="shared" si="84"/>
        <v>2025-03-24ExpenseBKS Mechanical11005 Chequing (CIBC)-8066.44</v>
      </c>
      <c r="G1378" s="15">
        <f t="shared" si="85"/>
        <v>45740</v>
      </c>
      <c r="H1378" s="16" t="str">
        <f>IF((IFERROR((VLOOKUP(D1378,'Automation (QBO)'!A:B,2,FALSE)),"0"))=0,"Suspense",(IFERROR((VLOOKUP(D1378,'Automation (QBO)'!A:B,2,FALSE)),"Suspense")))</f>
        <v>Chequing (CIBC)</v>
      </c>
      <c r="I1378" s="17">
        <f t="shared" si="86"/>
        <v>-8066.44</v>
      </c>
      <c r="J1378" s="12" t="str">
        <f t="shared" si="87"/>
        <v>Chequing (CIBC)</v>
      </c>
    </row>
    <row r="1379" spans="1:10" ht="16">
      <c r="A1379" s="13" t="s">
        <v>738</v>
      </c>
      <c r="B1379" s="12" t="s">
        <v>78</v>
      </c>
      <c r="C1379" s="12" t="s">
        <v>112</v>
      </c>
      <c r="D1379" s="12" t="s">
        <v>655</v>
      </c>
      <c r="E1379" s="12">
        <v>7682.32</v>
      </c>
      <c r="F1379" s="14" t="str">
        <f t="shared" si="84"/>
        <v>2025-03-24ExpenseBKS Mechanical51320 Project Expense - Subcontractors7682.32</v>
      </c>
      <c r="G1379" s="15">
        <f t="shared" si="85"/>
        <v>45740</v>
      </c>
      <c r="H1379" s="16" t="str">
        <f>IF((IFERROR((VLOOKUP(D1379,'Automation (QBO)'!A:B,2,FALSE)),"0"))=0,"Suspense",(IFERROR((VLOOKUP(D1379,'Automation (QBO)'!A:B,2,FALSE)),"Suspense")))</f>
        <v>Project Expense - Subcontractors</v>
      </c>
      <c r="I1379" s="17">
        <f t="shared" si="86"/>
        <v>7682.32</v>
      </c>
      <c r="J1379" s="12" t="str">
        <f t="shared" si="87"/>
        <v>Project Expense - Subcontractors</v>
      </c>
    </row>
    <row r="1380" spans="1:10" ht="16">
      <c r="A1380" s="13" t="s">
        <v>738</v>
      </c>
      <c r="B1380" s="12" t="s">
        <v>78</v>
      </c>
      <c r="C1380" s="12" t="s">
        <v>112</v>
      </c>
      <c r="D1380" s="12" t="s">
        <v>199</v>
      </c>
      <c r="E1380" s="12">
        <v>-384.12</v>
      </c>
      <c r="F1380" s="14" t="str">
        <f t="shared" si="84"/>
        <v>2025-03-24ExpenseBKS Mechanical21020 GST/HST Payable-384.12</v>
      </c>
      <c r="G1380" s="15">
        <f t="shared" si="85"/>
        <v>45740</v>
      </c>
      <c r="H1380" s="16" t="str">
        <f>IF((IFERROR((VLOOKUP(D1380,'Automation (QBO)'!A:B,2,FALSE)),"0"))=0,"Suspense",(IFERROR((VLOOKUP(D1380,'Automation (QBO)'!A:B,2,FALSE)),"Suspense")))</f>
        <v>GST/HST Payable</v>
      </c>
      <c r="I1380" s="17">
        <f t="shared" si="86"/>
        <v>-384.12</v>
      </c>
      <c r="J1380" s="12" t="str">
        <f t="shared" si="87"/>
        <v>GST/HST Payable</v>
      </c>
    </row>
    <row r="1381" spans="1:10" ht="16">
      <c r="A1381" s="13" t="s">
        <v>738</v>
      </c>
      <c r="B1381" s="12" t="s">
        <v>154</v>
      </c>
      <c r="D1381" s="12" t="s">
        <v>506</v>
      </c>
      <c r="E1381" s="12">
        <v>-2000</v>
      </c>
      <c r="F1381" s="14" t="str">
        <f t="shared" si="84"/>
        <v>2025-03-24Transfer21010 Credit Card (CIBC Visa)-2000</v>
      </c>
      <c r="G1381" s="15">
        <f t="shared" si="85"/>
        <v>45740</v>
      </c>
      <c r="H1381" s="16" t="str">
        <f>IF((IFERROR((VLOOKUP(D1381,'Automation (QBO)'!A:B,2,FALSE)),"0"))=0,"Suspense",(IFERROR((VLOOKUP(D1381,'Automation (QBO)'!A:B,2,FALSE)),"Suspense")))</f>
        <v>Credit Card (CIBC Visa)</v>
      </c>
      <c r="I1381" s="17">
        <f t="shared" si="86"/>
        <v>-2000</v>
      </c>
      <c r="J1381" s="12" t="str">
        <f t="shared" si="87"/>
        <v>Credit Card (CIBC Visa)</v>
      </c>
    </row>
    <row r="1382" spans="1:10" ht="16">
      <c r="A1382" s="13" t="s">
        <v>738</v>
      </c>
      <c r="B1382" s="12" t="s">
        <v>99</v>
      </c>
      <c r="D1382" s="12" t="s">
        <v>506</v>
      </c>
      <c r="E1382" s="12">
        <v>-5000</v>
      </c>
      <c r="F1382" s="14" t="str">
        <f t="shared" si="84"/>
        <v>2025-03-24Credit Card Payment21010 Credit Card (CIBC Visa)-5000</v>
      </c>
      <c r="G1382" s="15">
        <f t="shared" si="85"/>
        <v>45740</v>
      </c>
      <c r="H1382" s="16" t="str">
        <f>IF((IFERROR((VLOOKUP(D1382,'Automation (QBO)'!A:B,2,FALSE)),"0"))=0,"Suspense",(IFERROR((VLOOKUP(D1382,'Automation (QBO)'!A:B,2,FALSE)),"Suspense")))</f>
        <v>Credit Card (CIBC Visa)</v>
      </c>
      <c r="I1382" s="17">
        <f t="shared" si="86"/>
        <v>-5000</v>
      </c>
      <c r="J1382" s="12" t="str">
        <f t="shared" si="87"/>
        <v>Credit Card (CIBC Visa)</v>
      </c>
    </row>
    <row r="1383" spans="1:10" ht="16">
      <c r="A1383" s="13" t="s">
        <v>738</v>
      </c>
      <c r="B1383" s="12" t="s">
        <v>78</v>
      </c>
      <c r="C1383" s="12" t="s">
        <v>162</v>
      </c>
      <c r="D1383" s="12" t="s">
        <v>506</v>
      </c>
      <c r="E1383" s="12">
        <v>4771.2</v>
      </c>
      <c r="F1383" s="14" t="str">
        <f t="shared" si="84"/>
        <v>2025-03-24ExpenseWestcoast Cutting &amp; Coring Group Ltd.21010 Credit Card (CIBC Visa)4771.2</v>
      </c>
      <c r="G1383" s="15">
        <f t="shared" si="85"/>
        <v>45740</v>
      </c>
      <c r="H1383" s="16" t="str">
        <f>IF((IFERROR((VLOOKUP(D1383,'Automation (QBO)'!A:B,2,FALSE)),"0"))=0,"Suspense",(IFERROR((VLOOKUP(D1383,'Automation (QBO)'!A:B,2,FALSE)),"Suspense")))</f>
        <v>Credit Card (CIBC Visa)</v>
      </c>
      <c r="I1383" s="17">
        <f t="shared" si="86"/>
        <v>4771.2</v>
      </c>
      <c r="J1383" s="12" t="str">
        <f t="shared" si="87"/>
        <v>Credit Card (CIBC Visa)</v>
      </c>
    </row>
    <row r="1384" spans="1:10" ht="16">
      <c r="A1384" s="13" t="s">
        <v>739</v>
      </c>
      <c r="B1384" s="12" t="s">
        <v>78</v>
      </c>
      <c r="C1384" s="12" t="s">
        <v>115</v>
      </c>
      <c r="D1384" s="12" t="s">
        <v>201</v>
      </c>
      <c r="E1384" s="12">
        <v>-572.25</v>
      </c>
      <c r="F1384" s="14" t="str">
        <f t="shared" si="84"/>
        <v>2025-03-25ExpenseBrenmack Electric Ltd11005 Chequing (CIBC)-572.25</v>
      </c>
      <c r="G1384" s="15">
        <f t="shared" si="85"/>
        <v>45741</v>
      </c>
      <c r="H1384" s="16" t="str">
        <f>IF((IFERROR((VLOOKUP(D1384,'Automation (QBO)'!A:B,2,FALSE)),"0"))=0,"Suspense",(IFERROR((VLOOKUP(D1384,'Automation (QBO)'!A:B,2,FALSE)),"Suspense")))</f>
        <v>Chequing (CIBC)</v>
      </c>
      <c r="I1384" s="17">
        <f t="shared" si="86"/>
        <v>-572.25</v>
      </c>
      <c r="J1384" s="12" t="str">
        <f t="shared" si="87"/>
        <v>Chequing (CIBC)</v>
      </c>
    </row>
    <row r="1385" spans="1:10" ht="16">
      <c r="A1385" s="13" t="s">
        <v>739</v>
      </c>
      <c r="B1385" s="12" t="s">
        <v>78</v>
      </c>
      <c r="C1385" s="12" t="s">
        <v>115</v>
      </c>
      <c r="D1385" s="12" t="s">
        <v>655</v>
      </c>
      <c r="E1385" s="12">
        <v>545</v>
      </c>
      <c r="F1385" s="14" t="str">
        <f t="shared" si="84"/>
        <v>2025-03-25ExpenseBrenmack Electric Ltd51320 Project Expense - Subcontractors545</v>
      </c>
      <c r="G1385" s="15">
        <f t="shared" si="85"/>
        <v>45741</v>
      </c>
      <c r="H1385" s="16" t="str">
        <f>IF((IFERROR((VLOOKUP(D1385,'Automation (QBO)'!A:B,2,FALSE)),"0"))=0,"Suspense",(IFERROR((VLOOKUP(D1385,'Automation (QBO)'!A:B,2,FALSE)),"Suspense")))</f>
        <v>Project Expense - Subcontractors</v>
      </c>
      <c r="I1385" s="17">
        <f t="shared" si="86"/>
        <v>545</v>
      </c>
      <c r="J1385" s="12" t="str">
        <f t="shared" si="87"/>
        <v>Project Expense - Subcontractors</v>
      </c>
    </row>
    <row r="1386" spans="1:10" ht="16">
      <c r="A1386" s="13" t="s">
        <v>739</v>
      </c>
      <c r="B1386" s="12" t="s">
        <v>78</v>
      </c>
      <c r="C1386" s="12" t="s">
        <v>115</v>
      </c>
      <c r="D1386" s="12" t="s">
        <v>199</v>
      </c>
      <c r="E1386" s="12">
        <v>-27.25</v>
      </c>
      <c r="F1386" s="14" t="str">
        <f t="shared" si="84"/>
        <v>2025-03-25ExpenseBrenmack Electric Ltd21020 GST/HST Payable-27.25</v>
      </c>
      <c r="G1386" s="15">
        <f t="shared" si="85"/>
        <v>45741</v>
      </c>
      <c r="H1386" s="16" t="str">
        <f>IF((IFERROR((VLOOKUP(D1386,'Automation (QBO)'!A:B,2,FALSE)),"0"))=0,"Suspense",(IFERROR((VLOOKUP(D1386,'Automation (QBO)'!A:B,2,FALSE)),"Suspense")))</f>
        <v>GST/HST Payable</v>
      </c>
      <c r="I1386" s="17">
        <f t="shared" si="86"/>
        <v>-27.25</v>
      </c>
      <c r="J1386" s="12" t="str">
        <f t="shared" si="87"/>
        <v>GST/HST Payable</v>
      </c>
    </row>
    <row r="1387" spans="1:10" ht="16">
      <c r="A1387" s="13" t="s">
        <v>740</v>
      </c>
      <c r="B1387" s="12" t="s">
        <v>78</v>
      </c>
      <c r="C1387" s="12" t="s">
        <v>147</v>
      </c>
      <c r="D1387" s="12" t="s">
        <v>296</v>
      </c>
      <c r="E1387" s="12">
        <v>11000</v>
      </c>
      <c r="F1387" s="14" t="str">
        <f t="shared" si="84"/>
        <v>2025-03-26ExpenseSaltire Holdings13001 Due to/from Saltire Holdings11000</v>
      </c>
      <c r="G1387" s="15">
        <f t="shared" si="85"/>
        <v>45742</v>
      </c>
      <c r="H1387" s="16" t="str">
        <f>IF((IFERROR((VLOOKUP(D1387,'Automation (QBO)'!A:B,2,FALSE)),"0"))=0,"Suspense",(IFERROR((VLOOKUP(D1387,'Automation (QBO)'!A:B,2,FALSE)),"Suspense")))</f>
        <v>Due to/from Saltire Holdings</v>
      </c>
      <c r="I1387" s="17">
        <f t="shared" si="86"/>
        <v>11000</v>
      </c>
      <c r="J1387" s="12" t="str">
        <f t="shared" si="87"/>
        <v>Due to/from Saltire Holdings</v>
      </c>
    </row>
    <row r="1388" spans="1:10" ht="16">
      <c r="A1388" s="13" t="s">
        <v>740</v>
      </c>
      <c r="B1388" s="12" t="s">
        <v>78</v>
      </c>
      <c r="C1388" s="12" t="s">
        <v>147</v>
      </c>
      <c r="D1388" s="12" t="s">
        <v>199</v>
      </c>
      <c r="E1388" s="12">
        <v>0</v>
      </c>
      <c r="F1388" s="14" t="str">
        <f t="shared" si="84"/>
        <v>2025-03-26ExpenseSaltire Holdings21020 GST/HST Payable0</v>
      </c>
      <c r="G1388" s="15">
        <f t="shared" si="85"/>
        <v>45742</v>
      </c>
      <c r="H1388" s="16" t="str">
        <f>IF((IFERROR((VLOOKUP(D1388,'Automation (QBO)'!A:B,2,FALSE)),"0"))=0,"Suspense",(IFERROR((VLOOKUP(D1388,'Automation (QBO)'!A:B,2,FALSE)),"Suspense")))</f>
        <v>GST/HST Payable</v>
      </c>
      <c r="I1388" s="17">
        <f t="shared" si="86"/>
        <v>0</v>
      </c>
      <c r="J1388" s="12" t="str">
        <f t="shared" si="87"/>
        <v>GST/HST Payable</v>
      </c>
    </row>
    <row r="1389" spans="1:10" ht="16">
      <c r="A1389" s="13" t="s">
        <v>740</v>
      </c>
      <c r="B1389" s="12" t="s">
        <v>78</v>
      </c>
      <c r="C1389" s="12" t="s">
        <v>147</v>
      </c>
      <c r="D1389" s="12" t="s">
        <v>201</v>
      </c>
      <c r="E1389" s="12">
        <v>-11000</v>
      </c>
      <c r="F1389" s="14" t="str">
        <f t="shared" si="84"/>
        <v>2025-03-26ExpenseSaltire Holdings11005 Chequing (CIBC)-11000</v>
      </c>
      <c r="G1389" s="15">
        <f t="shared" si="85"/>
        <v>45742</v>
      </c>
      <c r="H1389" s="16" t="str">
        <f>IF((IFERROR((VLOOKUP(D1389,'Automation (QBO)'!A:B,2,FALSE)),"0"))=0,"Suspense",(IFERROR((VLOOKUP(D1389,'Automation (QBO)'!A:B,2,FALSE)),"Suspense")))</f>
        <v>Chequing (CIBC)</v>
      </c>
      <c r="I1389" s="17">
        <f t="shared" si="86"/>
        <v>-11000</v>
      </c>
      <c r="J1389" s="12" t="str">
        <f t="shared" si="87"/>
        <v>Chequing (CIBC)</v>
      </c>
    </row>
    <row r="1390" spans="1:10" ht="16">
      <c r="A1390" s="13" t="s">
        <v>740</v>
      </c>
      <c r="B1390" s="12" t="s">
        <v>78</v>
      </c>
      <c r="C1390" s="12" t="s">
        <v>108</v>
      </c>
      <c r="D1390" s="12" t="s">
        <v>670</v>
      </c>
      <c r="E1390" s="12">
        <v>100</v>
      </c>
      <c r="F1390" s="14" t="str">
        <f t="shared" si="84"/>
        <v>2025-03-26ExpenseChevron51205 COGS - Fuel100</v>
      </c>
      <c r="G1390" s="15">
        <f t="shared" si="85"/>
        <v>45742</v>
      </c>
      <c r="H1390" s="16" t="str">
        <f>IF((IFERROR((VLOOKUP(D1390,'Automation (QBO)'!A:B,2,FALSE)),"0"))=0,"Suspense",(IFERROR((VLOOKUP(D1390,'Automation (QBO)'!A:B,2,FALSE)),"Suspense")))</f>
        <v>Fuel</v>
      </c>
      <c r="I1390" s="17">
        <f t="shared" si="86"/>
        <v>100</v>
      </c>
      <c r="J1390" s="12" t="str">
        <f t="shared" si="87"/>
        <v>Fuel</v>
      </c>
    </row>
    <row r="1391" spans="1:10" ht="16">
      <c r="A1391" s="13" t="s">
        <v>740</v>
      </c>
      <c r="B1391" s="12" t="s">
        <v>78</v>
      </c>
      <c r="C1391" s="12" t="s">
        <v>108</v>
      </c>
      <c r="D1391" s="12" t="s">
        <v>199</v>
      </c>
      <c r="E1391" s="12">
        <v>0</v>
      </c>
      <c r="F1391" s="14" t="str">
        <f t="shared" si="84"/>
        <v>2025-03-26ExpenseChevron21020 GST/HST Payable0</v>
      </c>
      <c r="G1391" s="15">
        <f t="shared" si="85"/>
        <v>45742</v>
      </c>
      <c r="H1391" s="16" t="str">
        <f>IF((IFERROR((VLOOKUP(D1391,'Automation (QBO)'!A:B,2,FALSE)),"0"))=0,"Suspense",(IFERROR((VLOOKUP(D1391,'Automation (QBO)'!A:B,2,FALSE)),"Suspense")))</f>
        <v>GST/HST Payable</v>
      </c>
      <c r="I1391" s="17">
        <f t="shared" si="86"/>
        <v>0</v>
      </c>
      <c r="J1391" s="12" t="str">
        <f t="shared" si="87"/>
        <v>GST/HST Payable</v>
      </c>
    </row>
    <row r="1392" spans="1:10" ht="16">
      <c r="A1392" s="13" t="s">
        <v>740</v>
      </c>
      <c r="B1392" s="12" t="s">
        <v>78</v>
      </c>
      <c r="D1392" s="12" t="s">
        <v>201</v>
      </c>
      <c r="E1392" s="12">
        <v>0</v>
      </c>
      <c r="F1392" s="14" t="str">
        <f t="shared" si="84"/>
        <v>2025-03-26Expense11005 Chequing (CIBC)0</v>
      </c>
      <c r="G1392" s="15">
        <f t="shared" si="85"/>
        <v>45742</v>
      </c>
      <c r="H1392" s="16" t="str">
        <f>IF((IFERROR((VLOOKUP(D1392,'Automation (QBO)'!A:B,2,FALSE)),"0"))=0,"Suspense",(IFERROR((VLOOKUP(D1392,'Automation (QBO)'!A:B,2,FALSE)),"Suspense")))</f>
        <v>Chequing (CIBC)</v>
      </c>
      <c r="I1392" s="17">
        <f t="shared" si="86"/>
        <v>0</v>
      </c>
      <c r="J1392" s="12" t="str">
        <f t="shared" si="87"/>
        <v>Chequing (CIBC)</v>
      </c>
    </row>
    <row r="1393" spans="1:10" ht="16">
      <c r="A1393" s="13" t="s">
        <v>740</v>
      </c>
      <c r="B1393" s="12" t="s">
        <v>78</v>
      </c>
      <c r="D1393" s="12" t="s">
        <v>296</v>
      </c>
      <c r="E1393" s="12">
        <v>0</v>
      </c>
      <c r="F1393" s="14" t="str">
        <f t="shared" si="84"/>
        <v>2025-03-26Expense13001 Due to/from Saltire Holdings0</v>
      </c>
      <c r="G1393" s="15">
        <f t="shared" si="85"/>
        <v>45742</v>
      </c>
      <c r="H1393" s="16" t="str">
        <f>IF((IFERROR((VLOOKUP(D1393,'Automation (QBO)'!A:B,2,FALSE)),"0"))=0,"Suspense",(IFERROR((VLOOKUP(D1393,'Automation (QBO)'!A:B,2,FALSE)),"Suspense")))</f>
        <v>Due to/from Saltire Holdings</v>
      </c>
      <c r="I1393" s="17">
        <f t="shared" si="86"/>
        <v>0</v>
      </c>
      <c r="J1393" s="12" t="str">
        <f t="shared" si="87"/>
        <v>Due to/from Saltire Holdings</v>
      </c>
    </row>
    <row r="1394" spans="1:10" ht="16">
      <c r="A1394" s="13" t="s">
        <v>740</v>
      </c>
      <c r="B1394" s="12" t="s">
        <v>78</v>
      </c>
      <c r="D1394" s="12" t="s">
        <v>199</v>
      </c>
      <c r="E1394" s="12">
        <v>0</v>
      </c>
      <c r="F1394" s="14" t="str">
        <f t="shared" si="84"/>
        <v>2025-03-26Expense21020 GST/HST Payable0</v>
      </c>
      <c r="G1394" s="15">
        <f t="shared" si="85"/>
        <v>45742</v>
      </c>
      <c r="H1394" s="16" t="str">
        <f>IF((IFERROR((VLOOKUP(D1394,'Automation (QBO)'!A:B,2,FALSE)),"0"))=0,"Suspense",(IFERROR((VLOOKUP(D1394,'Automation (QBO)'!A:B,2,FALSE)),"Suspense")))</f>
        <v>GST/HST Payable</v>
      </c>
      <c r="I1394" s="17">
        <f t="shared" si="86"/>
        <v>0</v>
      </c>
      <c r="J1394" s="12" t="str">
        <f t="shared" si="87"/>
        <v>GST/HST Payable</v>
      </c>
    </row>
    <row r="1395" spans="1:10" ht="16">
      <c r="A1395" s="13" t="s">
        <v>740</v>
      </c>
      <c r="B1395" s="12" t="s">
        <v>78</v>
      </c>
      <c r="C1395" s="12" t="s">
        <v>108</v>
      </c>
      <c r="D1395" s="12" t="s">
        <v>506</v>
      </c>
      <c r="E1395" s="12">
        <v>100</v>
      </c>
      <c r="F1395" s="14" t="str">
        <f t="shared" si="84"/>
        <v>2025-03-26ExpenseChevron21010 Credit Card (CIBC Visa)100</v>
      </c>
      <c r="G1395" s="15">
        <f t="shared" si="85"/>
        <v>45742</v>
      </c>
      <c r="H1395" s="16" t="str">
        <f>IF((IFERROR((VLOOKUP(D1395,'Automation (QBO)'!A:B,2,FALSE)),"0"))=0,"Suspense",(IFERROR((VLOOKUP(D1395,'Automation (QBO)'!A:B,2,FALSE)),"Suspense")))</f>
        <v>Credit Card (CIBC Visa)</v>
      </c>
      <c r="I1395" s="17">
        <f t="shared" si="86"/>
        <v>100</v>
      </c>
      <c r="J1395" s="12" t="str">
        <f t="shared" si="87"/>
        <v>Credit Card (CIBC Visa)</v>
      </c>
    </row>
    <row r="1396" spans="1:10" ht="16">
      <c r="A1396" s="13" t="s">
        <v>741</v>
      </c>
      <c r="B1396" s="12" t="s">
        <v>78</v>
      </c>
      <c r="C1396" s="12" t="s">
        <v>88</v>
      </c>
      <c r="D1396" s="12" t="s">
        <v>688</v>
      </c>
      <c r="E1396" s="12">
        <v>395.42</v>
      </c>
      <c r="F1396" s="14" t="str">
        <f t="shared" si="84"/>
        <v>2025-03-27ExpenseBell Canada52206 Telephone395.42</v>
      </c>
      <c r="G1396" s="15">
        <f t="shared" si="85"/>
        <v>45743</v>
      </c>
      <c r="H1396" s="16" t="str">
        <f>IF((IFERROR((VLOOKUP(D1396,'Automation (QBO)'!A:B,2,FALSE)),"0"))=0,"Suspense",(IFERROR((VLOOKUP(D1396,'Automation (QBO)'!A:B,2,FALSE)),"Suspense")))</f>
        <v>Communications</v>
      </c>
      <c r="I1396" s="17">
        <f t="shared" si="86"/>
        <v>395.42</v>
      </c>
      <c r="J1396" s="12" t="str">
        <f t="shared" si="87"/>
        <v>Communications</v>
      </c>
    </row>
    <row r="1397" spans="1:10" ht="16">
      <c r="A1397" s="13" t="s">
        <v>741</v>
      </c>
      <c r="B1397" s="12" t="s">
        <v>78</v>
      </c>
      <c r="C1397" s="12" t="s">
        <v>88</v>
      </c>
      <c r="D1397" s="12" t="s">
        <v>199</v>
      </c>
      <c r="E1397" s="12">
        <v>-18.48</v>
      </c>
      <c r="F1397" s="14" t="str">
        <f t="shared" si="84"/>
        <v>2025-03-27ExpenseBell Canada21020 GST/HST Payable-18.48</v>
      </c>
      <c r="G1397" s="15">
        <f t="shared" si="85"/>
        <v>45743</v>
      </c>
      <c r="H1397" s="16" t="str">
        <f>IF((IFERROR((VLOOKUP(D1397,'Automation (QBO)'!A:B,2,FALSE)),"0"))=0,"Suspense",(IFERROR((VLOOKUP(D1397,'Automation (QBO)'!A:B,2,FALSE)),"Suspense")))</f>
        <v>GST/HST Payable</v>
      </c>
      <c r="I1397" s="17">
        <f t="shared" si="86"/>
        <v>-18.48</v>
      </c>
      <c r="J1397" s="12" t="str">
        <f t="shared" si="87"/>
        <v>GST/HST Payable</v>
      </c>
    </row>
    <row r="1398" spans="1:10" ht="16">
      <c r="A1398" s="13" t="s">
        <v>741</v>
      </c>
      <c r="B1398" s="12" t="s">
        <v>78</v>
      </c>
      <c r="C1398" s="12" t="s">
        <v>88</v>
      </c>
      <c r="D1398" s="12" t="s">
        <v>506</v>
      </c>
      <c r="E1398" s="12">
        <v>413.9</v>
      </c>
      <c r="F1398" s="14" t="str">
        <f t="shared" si="84"/>
        <v>2025-03-27ExpenseBell Canada21010 Credit Card (CIBC Visa)413.9</v>
      </c>
      <c r="G1398" s="15">
        <f t="shared" si="85"/>
        <v>45743</v>
      </c>
      <c r="H1398" s="16" t="str">
        <f>IF((IFERROR((VLOOKUP(D1398,'Automation (QBO)'!A:B,2,FALSE)),"0"))=0,"Suspense",(IFERROR((VLOOKUP(D1398,'Automation (QBO)'!A:B,2,FALSE)),"Suspense")))</f>
        <v>Credit Card (CIBC Visa)</v>
      </c>
      <c r="I1398" s="17">
        <f t="shared" si="86"/>
        <v>413.9</v>
      </c>
      <c r="J1398" s="12" t="str">
        <f t="shared" si="87"/>
        <v>Credit Card (CIBC Visa)</v>
      </c>
    </row>
    <row r="1399" spans="1:10" ht="16">
      <c r="A1399" s="13" t="s">
        <v>742</v>
      </c>
      <c r="B1399" s="12" t="s">
        <v>99</v>
      </c>
      <c r="D1399" s="12" t="s">
        <v>201</v>
      </c>
      <c r="E1399" s="12">
        <v>-15000</v>
      </c>
      <c r="F1399" s="14" t="str">
        <f t="shared" si="84"/>
        <v>2025-03-28Credit Card Payment11005 Chequing (CIBC)-15000</v>
      </c>
      <c r="G1399" s="15">
        <f t="shared" si="85"/>
        <v>45744</v>
      </c>
      <c r="H1399" s="16" t="str">
        <f>IF((IFERROR((VLOOKUP(D1399,'Automation (QBO)'!A:B,2,FALSE)),"0"))=0,"Suspense",(IFERROR((VLOOKUP(D1399,'Automation (QBO)'!A:B,2,FALSE)),"Suspense")))</f>
        <v>Chequing (CIBC)</v>
      </c>
      <c r="I1399" s="17">
        <f t="shared" si="86"/>
        <v>-15000</v>
      </c>
      <c r="J1399" s="12" t="str">
        <f t="shared" si="87"/>
        <v>Chequing (CIBC)</v>
      </c>
    </row>
    <row r="1400" spans="1:10" ht="16">
      <c r="A1400" s="13" t="s">
        <v>742</v>
      </c>
      <c r="B1400" s="12" t="s">
        <v>78</v>
      </c>
      <c r="C1400" s="12" t="s">
        <v>743</v>
      </c>
      <c r="D1400" s="12" t="s">
        <v>661</v>
      </c>
      <c r="E1400" s="12">
        <v>10534.98</v>
      </c>
      <c r="F1400" s="14" t="str">
        <f t="shared" si="84"/>
        <v>2025-03-28ExpenseNorburn Lighting and Bath51335 Project Expense - Materials10534.98</v>
      </c>
      <c r="G1400" s="15">
        <f t="shared" si="85"/>
        <v>45744</v>
      </c>
      <c r="H1400" s="16" t="str">
        <f>IF((IFERROR((VLOOKUP(D1400,'Automation (QBO)'!A:B,2,FALSE)),"0"))=0,"Suspense",(IFERROR((VLOOKUP(D1400,'Automation (QBO)'!A:B,2,FALSE)),"Suspense")))</f>
        <v>Project Expense - Materials</v>
      </c>
      <c r="I1400" s="17">
        <f t="shared" si="86"/>
        <v>10534.98</v>
      </c>
      <c r="J1400" s="12" t="str">
        <f t="shared" si="87"/>
        <v>Project Expense - Materials</v>
      </c>
    </row>
    <row r="1401" spans="1:10" ht="16">
      <c r="A1401" s="13" t="s">
        <v>742</v>
      </c>
      <c r="B1401" s="12" t="s">
        <v>78</v>
      </c>
      <c r="C1401" s="12" t="s">
        <v>743</v>
      </c>
      <c r="D1401" s="12" t="s">
        <v>199</v>
      </c>
      <c r="E1401" s="12">
        <v>-492.29</v>
      </c>
      <c r="F1401" s="14" t="str">
        <f t="shared" si="84"/>
        <v>2025-03-28ExpenseNorburn Lighting and Bath21020 GST/HST Payable-492.29</v>
      </c>
      <c r="G1401" s="15">
        <f t="shared" si="85"/>
        <v>45744</v>
      </c>
      <c r="H1401" s="16" t="str">
        <f>IF((IFERROR((VLOOKUP(D1401,'Automation (QBO)'!A:B,2,FALSE)),"0"))=0,"Suspense",(IFERROR((VLOOKUP(D1401,'Automation (QBO)'!A:B,2,FALSE)),"Suspense")))</f>
        <v>GST/HST Payable</v>
      </c>
      <c r="I1401" s="17">
        <f t="shared" si="86"/>
        <v>-492.29</v>
      </c>
      <c r="J1401" s="12" t="str">
        <f t="shared" si="87"/>
        <v>GST/HST Payable</v>
      </c>
    </row>
    <row r="1402" spans="1:10" ht="16">
      <c r="A1402" s="13" t="s">
        <v>742</v>
      </c>
      <c r="B1402" s="12" t="s">
        <v>78</v>
      </c>
      <c r="C1402" s="12" t="s">
        <v>92</v>
      </c>
      <c r="D1402" s="12" t="s">
        <v>681</v>
      </c>
      <c r="E1402" s="12">
        <v>-1382.78</v>
      </c>
      <c r="F1402" s="14" t="str">
        <f t="shared" si="84"/>
        <v>2025-03-28ExpenseBDC22010 Bank Loan - BDC (002)-1382.78</v>
      </c>
      <c r="G1402" s="15">
        <f t="shared" si="85"/>
        <v>45744</v>
      </c>
      <c r="H1402" s="16" t="str">
        <f>IF((IFERROR((VLOOKUP(D1402,'Automation (QBO)'!A:B,2,FALSE)),"0"))=0,"Suspense",(IFERROR((VLOOKUP(D1402,'Automation (QBO)'!A:B,2,FALSE)),"Suspense")))</f>
        <v>Bank Loan 2 (BDC)</v>
      </c>
      <c r="I1402" s="17">
        <f t="shared" si="86"/>
        <v>-1382.78</v>
      </c>
      <c r="J1402" s="12" t="str">
        <f t="shared" si="87"/>
        <v>Bank Loan 2 (BDC)</v>
      </c>
    </row>
    <row r="1403" spans="1:10" ht="16">
      <c r="A1403" s="13" t="s">
        <v>742</v>
      </c>
      <c r="B1403" s="12" t="s">
        <v>78</v>
      </c>
      <c r="C1403" s="12" t="s">
        <v>92</v>
      </c>
      <c r="D1403" s="12" t="s">
        <v>199</v>
      </c>
      <c r="E1403" s="12">
        <v>0</v>
      </c>
      <c r="F1403" s="14" t="str">
        <f t="shared" si="84"/>
        <v>2025-03-28ExpenseBDC21020 GST/HST Payable0</v>
      </c>
      <c r="G1403" s="15">
        <f t="shared" si="85"/>
        <v>45744</v>
      </c>
      <c r="H1403" s="16" t="str">
        <f>IF((IFERROR((VLOOKUP(D1403,'Automation (QBO)'!A:B,2,FALSE)),"0"))=0,"Suspense",(IFERROR((VLOOKUP(D1403,'Automation (QBO)'!A:B,2,FALSE)),"Suspense")))</f>
        <v>GST/HST Payable</v>
      </c>
      <c r="I1403" s="17">
        <f t="shared" si="86"/>
        <v>0</v>
      </c>
      <c r="J1403" s="12" t="str">
        <f t="shared" si="87"/>
        <v>GST/HST Payable</v>
      </c>
    </row>
    <row r="1404" spans="1:10" ht="16">
      <c r="A1404" s="13" t="s">
        <v>742</v>
      </c>
      <c r="B1404" s="12" t="s">
        <v>78</v>
      </c>
      <c r="C1404" s="12" t="s">
        <v>92</v>
      </c>
      <c r="D1404" s="12" t="s">
        <v>201</v>
      </c>
      <c r="E1404" s="12">
        <v>-1382.78</v>
      </c>
      <c r="F1404" s="14" t="str">
        <f t="shared" si="84"/>
        <v>2025-03-28ExpenseBDC11005 Chequing (CIBC)-1382.78</v>
      </c>
      <c r="G1404" s="15">
        <f t="shared" si="85"/>
        <v>45744</v>
      </c>
      <c r="H1404" s="16" t="str">
        <f>IF((IFERROR((VLOOKUP(D1404,'Automation (QBO)'!A:B,2,FALSE)),"0"))=0,"Suspense",(IFERROR((VLOOKUP(D1404,'Automation (QBO)'!A:B,2,FALSE)),"Suspense")))</f>
        <v>Chequing (CIBC)</v>
      </c>
      <c r="I1404" s="17">
        <f t="shared" si="86"/>
        <v>-1382.78</v>
      </c>
      <c r="J1404" s="12" t="str">
        <f t="shared" si="87"/>
        <v>Chequing (CIBC)</v>
      </c>
    </row>
    <row r="1405" spans="1:10" ht="16">
      <c r="A1405" s="13" t="s">
        <v>742</v>
      </c>
      <c r="B1405" s="12" t="s">
        <v>78</v>
      </c>
      <c r="C1405" s="12" t="s">
        <v>113</v>
      </c>
      <c r="D1405" s="12" t="s">
        <v>655</v>
      </c>
      <c r="E1405" s="12">
        <v>8200</v>
      </c>
      <c r="F1405" s="14" t="str">
        <f t="shared" si="84"/>
        <v>2025-03-28ExpenseCS Drywall LTD51320 Project Expense - Subcontractors8200</v>
      </c>
      <c r="G1405" s="15">
        <f t="shared" si="85"/>
        <v>45744</v>
      </c>
      <c r="H1405" s="16" t="str">
        <f>IF((IFERROR((VLOOKUP(D1405,'Automation (QBO)'!A:B,2,FALSE)),"0"))=0,"Suspense",(IFERROR((VLOOKUP(D1405,'Automation (QBO)'!A:B,2,FALSE)),"Suspense")))</f>
        <v>Project Expense - Subcontractors</v>
      </c>
      <c r="I1405" s="17">
        <f t="shared" si="86"/>
        <v>8200</v>
      </c>
      <c r="J1405" s="12" t="str">
        <f t="shared" si="87"/>
        <v>Project Expense - Subcontractors</v>
      </c>
    </row>
    <row r="1406" spans="1:10" ht="16">
      <c r="A1406" s="13" t="s">
        <v>742</v>
      </c>
      <c r="B1406" s="12" t="s">
        <v>78</v>
      </c>
      <c r="C1406" s="12" t="s">
        <v>113</v>
      </c>
      <c r="D1406" s="12" t="s">
        <v>199</v>
      </c>
      <c r="E1406" s="12">
        <v>-410</v>
      </c>
      <c r="F1406" s="14" t="str">
        <f t="shared" si="84"/>
        <v>2025-03-28ExpenseCS Drywall LTD21020 GST/HST Payable-410</v>
      </c>
      <c r="G1406" s="15">
        <f t="shared" si="85"/>
        <v>45744</v>
      </c>
      <c r="H1406" s="16" t="str">
        <f>IF((IFERROR((VLOOKUP(D1406,'Automation (QBO)'!A:B,2,FALSE)),"0"))=0,"Suspense",(IFERROR((VLOOKUP(D1406,'Automation (QBO)'!A:B,2,FALSE)),"Suspense")))</f>
        <v>GST/HST Payable</v>
      </c>
      <c r="I1406" s="17">
        <f t="shared" si="86"/>
        <v>-410</v>
      </c>
      <c r="J1406" s="12" t="str">
        <f t="shared" si="87"/>
        <v>GST/HST Payable</v>
      </c>
    </row>
    <row r="1407" spans="1:10" ht="16">
      <c r="A1407" s="13" t="s">
        <v>742</v>
      </c>
      <c r="B1407" s="12" t="s">
        <v>78</v>
      </c>
      <c r="C1407" s="12" t="s">
        <v>113</v>
      </c>
      <c r="D1407" s="12" t="s">
        <v>201</v>
      </c>
      <c r="E1407" s="12">
        <v>-8610</v>
      </c>
      <c r="F1407" s="14" t="str">
        <f t="shared" si="84"/>
        <v>2025-03-28ExpenseCS Drywall LTD11005 Chequing (CIBC)-8610</v>
      </c>
      <c r="G1407" s="15">
        <f t="shared" si="85"/>
        <v>45744</v>
      </c>
      <c r="H1407" s="16" t="str">
        <f>IF((IFERROR((VLOOKUP(D1407,'Automation (QBO)'!A:B,2,FALSE)),"0"))=0,"Suspense",(IFERROR((VLOOKUP(D1407,'Automation (QBO)'!A:B,2,FALSE)),"Suspense")))</f>
        <v>Chequing (CIBC)</v>
      </c>
      <c r="I1407" s="17">
        <f t="shared" si="86"/>
        <v>-8610</v>
      </c>
      <c r="J1407" s="12" t="str">
        <f t="shared" si="87"/>
        <v>Chequing (CIBC)</v>
      </c>
    </row>
    <row r="1408" spans="1:10" ht="16">
      <c r="A1408" s="13" t="s">
        <v>742</v>
      </c>
      <c r="B1408" s="12" t="s">
        <v>99</v>
      </c>
      <c r="D1408" s="12" t="s">
        <v>506</v>
      </c>
      <c r="E1408" s="12">
        <v>-15000</v>
      </c>
      <c r="F1408" s="14" t="str">
        <f t="shared" si="84"/>
        <v>2025-03-28Credit Card Payment21010 Credit Card (CIBC Visa)-15000</v>
      </c>
      <c r="G1408" s="15">
        <f t="shared" si="85"/>
        <v>45744</v>
      </c>
      <c r="H1408" s="16" t="str">
        <f>IF((IFERROR((VLOOKUP(D1408,'Automation (QBO)'!A:B,2,FALSE)),"0"))=0,"Suspense",(IFERROR((VLOOKUP(D1408,'Automation (QBO)'!A:B,2,FALSE)),"Suspense")))</f>
        <v>Credit Card (CIBC Visa)</v>
      </c>
      <c r="I1408" s="17">
        <f t="shared" si="86"/>
        <v>-15000</v>
      </c>
      <c r="J1408" s="12" t="str">
        <f t="shared" si="87"/>
        <v>Credit Card (CIBC Visa)</v>
      </c>
    </row>
    <row r="1409" spans="1:10" ht="16">
      <c r="A1409" s="13" t="s">
        <v>742</v>
      </c>
      <c r="B1409" s="12" t="s">
        <v>78</v>
      </c>
      <c r="C1409" s="12" t="s">
        <v>743</v>
      </c>
      <c r="D1409" s="12" t="s">
        <v>506</v>
      </c>
      <c r="E1409" s="12">
        <v>11027.27</v>
      </c>
      <c r="F1409" s="14" t="str">
        <f t="shared" si="84"/>
        <v>2025-03-28ExpenseNorburn Lighting and Bath21010 Credit Card (CIBC Visa)11027.27</v>
      </c>
      <c r="G1409" s="15">
        <f t="shared" si="85"/>
        <v>45744</v>
      </c>
      <c r="H1409" s="16" t="str">
        <f>IF((IFERROR((VLOOKUP(D1409,'Automation (QBO)'!A:B,2,FALSE)),"0"))=0,"Suspense",(IFERROR((VLOOKUP(D1409,'Automation (QBO)'!A:B,2,FALSE)),"Suspense")))</f>
        <v>Credit Card (CIBC Visa)</v>
      </c>
      <c r="I1409" s="17">
        <f t="shared" si="86"/>
        <v>11027.27</v>
      </c>
      <c r="J1409" s="12" t="str">
        <f t="shared" si="87"/>
        <v>Credit Card (CIBC Visa)</v>
      </c>
    </row>
    <row r="1410" spans="1:10" ht="16">
      <c r="A1410" s="13" t="s">
        <v>744</v>
      </c>
      <c r="B1410" s="12" t="s">
        <v>78</v>
      </c>
      <c r="C1410" s="12" t="s">
        <v>80</v>
      </c>
      <c r="D1410" s="12" t="s">
        <v>384</v>
      </c>
      <c r="E1410" s="12">
        <v>14.55</v>
      </c>
      <c r="F1410" s="14" t="str">
        <f t="shared" ref="F1410:F1473" si="88">A1410&amp;B1410&amp;C1410&amp;D1410&amp;E1410</f>
        <v>2025-03-29ExpenseApple52165 Subscriptions (Annual)14.55</v>
      </c>
      <c r="G1410" s="15">
        <f t="shared" ref="G1410:G1473" si="89">IFERROR((DATEVALUE(A1410)),A1410)</f>
        <v>45745</v>
      </c>
      <c r="H1410" s="16" t="str">
        <f>IF((IFERROR((VLOOKUP(D1410,'Automation (QBO)'!A:B,2,FALSE)),"0"))=0,"Suspense",(IFERROR((VLOOKUP(D1410,'Automation (QBO)'!A:B,2,FALSE)),"Suspense")))</f>
        <v>Subscriptions (Annual)</v>
      </c>
      <c r="I1410" s="17">
        <f t="shared" ref="I1410:I1473" si="90">E1410</f>
        <v>14.55</v>
      </c>
      <c r="J1410" s="12" t="str">
        <f t="shared" ref="J1410:J1473" si="91">H1410</f>
        <v>Subscriptions (Annual)</v>
      </c>
    </row>
    <row r="1411" spans="1:10" ht="16">
      <c r="A1411" s="13" t="s">
        <v>744</v>
      </c>
      <c r="B1411" s="12" t="s">
        <v>78</v>
      </c>
      <c r="C1411" s="12" t="s">
        <v>80</v>
      </c>
      <c r="D1411" s="12" t="s">
        <v>199</v>
      </c>
      <c r="E1411" s="12">
        <v>0</v>
      </c>
      <c r="F1411" s="14" t="str">
        <f t="shared" si="88"/>
        <v>2025-03-29ExpenseApple21020 GST/HST Payable0</v>
      </c>
      <c r="G1411" s="15">
        <f t="shared" si="89"/>
        <v>45745</v>
      </c>
      <c r="H1411" s="16" t="str">
        <f>IF((IFERROR((VLOOKUP(D1411,'Automation (QBO)'!A:B,2,FALSE)),"0"))=0,"Suspense",(IFERROR((VLOOKUP(D1411,'Automation (QBO)'!A:B,2,FALSE)),"Suspense")))</f>
        <v>GST/HST Payable</v>
      </c>
      <c r="I1411" s="17">
        <f t="shared" si="90"/>
        <v>0</v>
      </c>
      <c r="J1411" s="12" t="str">
        <f t="shared" si="91"/>
        <v>GST/HST Payable</v>
      </c>
    </row>
    <row r="1412" spans="1:10" ht="16">
      <c r="A1412" s="13" t="s">
        <v>744</v>
      </c>
      <c r="B1412" s="12" t="s">
        <v>78</v>
      </c>
      <c r="C1412" s="12" t="s">
        <v>745</v>
      </c>
      <c r="D1412" s="12" t="s">
        <v>203</v>
      </c>
      <c r="E1412" s="12">
        <v>16.100000000000001</v>
      </c>
      <c r="F1412" s="14" t="str">
        <f t="shared" si="88"/>
        <v>2025-03-29ExpenseCloudFlare52190 Meals &amp; Entertainment16.1</v>
      </c>
      <c r="G1412" s="15">
        <f t="shared" si="89"/>
        <v>45745</v>
      </c>
      <c r="H1412" s="16" t="str">
        <f>IF((IFERROR((VLOOKUP(D1412,'Automation (QBO)'!A:B,2,FALSE)),"0"))=0,"Suspense",(IFERROR((VLOOKUP(D1412,'Automation (QBO)'!A:B,2,FALSE)),"Suspense")))</f>
        <v>Meals &amp; Entertainment</v>
      </c>
      <c r="I1412" s="17">
        <f t="shared" si="90"/>
        <v>16.100000000000001</v>
      </c>
      <c r="J1412" s="12" t="str">
        <f t="shared" si="91"/>
        <v>Meals &amp; Entertainment</v>
      </c>
    </row>
    <row r="1413" spans="1:10" ht="16">
      <c r="A1413" s="13" t="s">
        <v>744</v>
      </c>
      <c r="B1413" s="12" t="s">
        <v>78</v>
      </c>
      <c r="C1413" s="12" t="s">
        <v>745</v>
      </c>
      <c r="D1413" s="12" t="s">
        <v>199</v>
      </c>
      <c r="E1413" s="12">
        <v>0</v>
      </c>
      <c r="F1413" s="14" t="str">
        <f t="shared" si="88"/>
        <v>2025-03-29ExpenseCloudFlare21020 GST/HST Payable0</v>
      </c>
      <c r="G1413" s="15">
        <f t="shared" si="89"/>
        <v>45745</v>
      </c>
      <c r="H1413" s="16" t="str">
        <f>IF((IFERROR((VLOOKUP(D1413,'Automation (QBO)'!A:B,2,FALSE)),"0"))=0,"Suspense",(IFERROR((VLOOKUP(D1413,'Automation (QBO)'!A:B,2,FALSE)),"Suspense")))</f>
        <v>GST/HST Payable</v>
      </c>
      <c r="I1413" s="17">
        <f t="shared" si="90"/>
        <v>0</v>
      </c>
      <c r="J1413" s="12" t="str">
        <f t="shared" si="91"/>
        <v>GST/HST Payable</v>
      </c>
    </row>
    <row r="1414" spans="1:10" ht="16">
      <c r="A1414" s="13" t="s">
        <v>744</v>
      </c>
      <c r="B1414" s="12" t="s">
        <v>78</v>
      </c>
      <c r="C1414" s="12" t="s">
        <v>745</v>
      </c>
      <c r="D1414" s="12" t="s">
        <v>506</v>
      </c>
      <c r="E1414" s="12">
        <v>16.100000000000001</v>
      </c>
      <c r="F1414" s="14" t="str">
        <f t="shared" si="88"/>
        <v>2025-03-29ExpenseCloudFlare21010 Credit Card (CIBC Visa)16.1</v>
      </c>
      <c r="G1414" s="15">
        <f t="shared" si="89"/>
        <v>45745</v>
      </c>
      <c r="H1414" s="16" t="str">
        <f>IF((IFERROR((VLOOKUP(D1414,'Automation (QBO)'!A:B,2,FALSE)),"0"))=0,"Suspense",(IFERROR((VLOOKUP(D1414,'Automation (QBO)'!A:B,2,FALSE)),"Suspense")))</f>
        <v>Credit Card (CIBC Visa)</v>
      </c>
      <c r="I1414" s="17">
        <f t="shared" si="90"/>
        <v>16.100000000000001</v>
      </c>
      <c r="J1414" s="12" t="str">
        <f t="shared" si="91"/>
        <v>Credit Card (CIBC Visa)</v>
      </c>
    </row>
    <row r="1415" spans="1:10" ht="16">
      <c r="A1415" s="13" t="s">
        <v>744</v>
      </c>
      <c r="B1415" s="12" t="s">
        <v>78</v>
      </c>
      <c r="C1415" s="12" t="s">
        <v>80</v>
      </c>
      <c r="D1415" s="12" t="s">
        <v>506</v>
      </c>
      <c r="E1415" s="12">
        <v>14.55</v>
      </c>
      <c r="F1415" s="14" t="str">
        <f t="shared" si="88"/>
        <v>2025-03-29ExpenseApple21010 Credit Card (CIBC Visa)14.55</v>
      </c>
      <c r="G1415" s="15">
        <f t="shared" si="89"/>
        <v>45745</v>
      </c>
      <c r="H1415" s="16" t="str">
        <f>IF((IFERROR((VLOOKUP(D1415,'Automation (QBO)'!A:B,2,FALSE)),"0"))=0,"Suspense",(IFERROR((VLOOKUP(D1415,'Automation (QBO)'!A:B,2,FALSE)),"Suspense")))</f>
        <v>Credit Card (CIBC Visa)</v>
      </c>
      <c r="I1415" s="17">
        <f t="shared" si="90"/>
        <v>14.55</v>
      </c>
      <c r="J1415" s="12" t="str">
        <f t="shared" si="91"/>
        <v>Credit Card (CIBC Visa)</v>
      </c>
    </row>
    <row r="1416" spans="1:10" ht="16">
      <c r="A1416" s="13" t="s">
        <v>746</v>
      </c>
      <c r="B1416" s="12" t="s">
        <v>747</v>
      </c>
      <c r="D1416" s="12" t="s">
        <v>748</v>
      </c>
      <c r="E1416" s="12">
        <v>0</v>
      </c>
      <c r="F1416" s="14" t="str">
        <f t="shared" si="88"/>
        <v>2025-03-31Inventory Starting Value33006 Opening Balance Equity0</v>
      </c>
      <c r="G1416" s="15">
        <f t="shared" si="89"/>
        <v>45747</v>
      </c>
      <c r="H1416" s="16" t="str">
        <f>IF((IFERROR((VLOOKUP(D1416,'Automation (QBO)'!A:B,2,FALSE)),"0"))=0,"Suspense",(IFERROR((VLOOKUP(D1416,'Automation (QBO)'!A:B,2,FALSE)),"Suspense")))</f>
        <v>Suspense</v>
      </c>
      <c r="I1416" s="17">
        <f t="shared" si="90"/>
        <v>0</v>
      </c>
      <c r="J1416" s="12" t="str">
        <f t="shared" si="91"/>
        <v>Suspense</v>
      </c>
    </row>
    <row r="1417" spans="1:10" ht="16">
      <c r="A1417" s="13" t="s">
        <v>746</v>
      </c>
      <c r="B1417" s="12" t="s">
        <v>747</v>
      </c>
      <c r="D1417" s="12" t="s">
        <v>749</v>
      </c>
      <c r="E1417" s="12">
        <v>0</v>
      </c>
      <c r="F1417" s="14" t="str">
        <f t="shared" si="88"/>
        <v>2025-03-31Inventory Starting Value14005 Inventory Asset0</v>
      </c>
      <c r="G1417" s="15">
        <f t="shared" si="89"/>
        <v>45747</v>
      </c>
      <c r="H1417" s="16" t="str">
        <f>IF((IFERROR((VLOOKUP(D1417,'Automation (QBO)'!A:B,2,FALSE)),"0"))=0,"Suspense",(IFERROR((VLOOKUP(D1417,'Automation (QBO)'!A:B,2,FALSE)),"Suspense")))</f>
        <v>Suspense</v>
      </c>
      <c r="I1417" s="17">
        <f t="shared" si="90"/>
        <v>0</v>
      </c>
      <c r="J1417" s="12" t="str">
        <f t="shared" si="91"/>
        <v>Suspense</v>
      </c>
    </row>
    <row r="1418" spans="1:10" ht="16">
      <c r="A1418" s="13" t="s">
        <v>746</v>
      </c>
      <c r="B1418" s="12" t="s">
        <v>750</v>
      </c>
      <c r="D1418" s="12" t="s">
        <v>751</v>
      </c>
      <c r="F1418" s="14" t="str">
        <f t="shared" si="88"/>
        <v>2025-03-31Inventory Qty AdjustInventory Shrinkage</v>
      </c>
      <c r="G1418" s="15">
        <f t="shared" si="89"/>
        <v>45747</v>
      </c>
      <c r="H1418" s="16" t="str">
        <f>IF((IFERROR((VLOOKUP(D1418,'Automation (QBO)'!A:B,2,FALSE)),"0"))=0,"Suspense",(IFERROR((VLOOKUP(D1418,'Automation (QBO)'!A:B,2,FALSE)),"Suspense")))</f>
        <v>Suspense</v>
      </c>
      <c r="I1418" s="17">
        <f t="shared" si="90"/>
        <v>0</v>
      </c>
      <c r="J1418" s="12" t="str">
        <f t="shared" si="91"/>
        <v>Suspense</v>
      </c>
    </row>
    <row r="1419" spans="1:10" ht="16">
      <c r="A1419" s="13" t="s">
        <v>746</v>
      </c>
      <c r="B1419" s="12" t="s">
        <v>750</v>
      </c>
      <c r="D1419" s="12" t="s">
        <v>749</v>
      </c>
      <c r="F1419" s="14" t="str">
        <f t="shared" si="88"/>
        <v>2025-03-31Inventory Qty Adjust14005 Inventory Asset</v>
      </c>
      <c r="G1419" s="15">
        <f t="shared" si="89"/>
        <v>45747</v>
      </c>
      <c r="H1419" s="16" t="str">
        <f>IF((IFERROR((VLOOKUP(D1419,'Automation (QBO)'!A:B,2,FALSE)),"0"))=0,"Suspense",(IFERROR((VLOOKUP(D1419,'Automation (QBO)'!A:B,2,FALSE)),"Suspense")))</f>
        <v>Suspense</v>
      </c>
      <c r="I1419" s="17">
        <f t="shared" si="90"/>
        <v>0</v>
      </c>
      <c r="J1419" s="12" t="str">
        <f t="shared" si="91"/>
        <v>Suspense</v>
      </c>
    </row>
    <row r="1420" spans="1:10" ht="16">
      <c r="A1420" s="13" t="s">
        <v>746</v>
      </c>
      <c r="B1420" s="12" t="s">
        <v>750</v>
      </c>
      <c r="D1420" s="12" t="s">
        <v>749</v>
      </c>
      <c r="E1420" s="12">
        <v>0</v>
      </c>
      <c r="F1420" s="14" t="str">
        <f t="shared" si="88"/>
        <v>2025-03-31Inventory Qty Adjust14005 Inventory Asset0</v>
      </c>
      <c r="G1420" s="15">
        <f t="shared" si="89"/>
        <v>45747</v>
      </c>
      <c r="H1420" s="16" t="str">
        <f>IF((IFERROR((VLOOKUP(D1420,'Automation (QBO)'!A:B,2,FALSE)),"0"))=0,"Suspense",(IFERROR((VLOOKUP(D1420,'Automation (QBO)'!A:B,2,FALSE)),"Suspense")))</f>
        <v>Suspense</v>
      </c>
      <c r="I1420" s="17">
        <f t="shared" si="90"/>
        <v>0</v>
      </c>
      <c r="J1420" s="12" t="str">
        <f t="shared" si="91"/>
        <v>Suspense</v>
      </c>
    </row>
    <row r="1421" spans="1:10" ht="16">
      <c r="A1421" s="13" t="s">
        <v>746</v>
      </c>
      <c r="B1421" s="12" t="s">
        <v>750</v>
      </c>
      <c r="D1421" s="12" t="s">
        <v>751</v>
      </c>
      <c r="E1421" s="12">
        <v>0</v>
      </c>
      <c r="F1421" s="14" t="str">
        <f t="shared" si="88"/>
        <v>2025-03-31Inventory Qty AdjustInventory Shrinkage0</v>
      </c>
      <c r="G1421" s="15">
        <f t="shared" si="89"/>
        <v>45747</v>
      </c>
      <c r="H1421" s="16" t="str">
        <f>IF((IFERROR((VLOOKUP(D1421,'Automation (QBO)'!A:B,2,FALSE)),"0"))=0,"Suspense",(IFERROR((VLOOKUP(D1421,'Automation (QBO)'!A:B,2,FALSE)),"Suspense")))</f>
        <v>Suspense</v>
      </c>
      <c r="I1421" s="17">
        <f t="shared" si="90"/>
        <v>0</v>
      </c>
      <c r="J1421" s="12" t="str">
        <f t="shared" si="91"/>
        <v>Suspense</v>
      </c>
    </row>
    <row r="1422" spans="1:10" ht="16">
      <c r="A1422" s="13" t="s">
        <v>746</v>
      </c>
      <c r="B1422" s="12" t="s">
        <v>78</v>
      </c>
      <c r="D1422" s="12" t="s">
        <v>201</v>
      </c>
      <c r="E1422" s="12">
        <v>-40</v>
      </c>
      <c r="F1422" s="14" t="str">
        <f t="shared" si="88"/>
        <v>2025-03-31Expense11005 Chequing (CIBC)-40</v>
      </c>
      <c r="G1422" s="15">
        <f t="shared" si="89"/>
        <v>45747</v>
      </c>
      <c r="H1422" s="16" t="str">
        <f>IF((IFERROR((VLOOKUP(D1422,'Automation (QBO)'!A:B,2,FALSE)),"0"))=0,"Suspense",(IFERROR((VLOOKUP(D1422,'Automation (QBO)'!A:B,2,FALSE)),"Suspense")))</f>
        <v>Chequing (CIBC)</v>
      </c>
      <c r="I1422" s="17">
        <f t="shared" si="90"/>
        <v>-40</v>
      </c>
      <c r="J1422" s="12" t="str">
        <f t="shared" si="91"/>
        <v>Chequing (CIBC)</v>
      </c>
    </row>
    <row r="1423" spans="1:10" ht="16">
      <c r="A1423" s="13" t="s">
        <v>746</v>
      </c>
      <c r="B1423" s="12" t="s">
        <v>78</v>
      </c>
      <c r="C1423" s="12" t="s">
        <v>137</v>
      </c>
      <c r="D1423" s="12" t="s">
        <v>384</v>
      </c>
      <c r="E1423" s="12">
        <v>29.11</v>
      </c>
      <c r="F1423" s="14" t="str">
        <f t="shared" si="88"/>
        <v>2025-03-31ExpenseAdobe52165 Subscriptions (Annual)29.11</v>
      </c>
      <c r="G1423" s="15">
        <f t="shared" si="89"/>
        <v>45747</v>
      </c>
      <c r="H1423" s="16" t="str">
        <f>IF((IFERROR((VLOOKUP(D1423,'Automation (QBO)'!A:B,2,FALSE)),"0"))=0,"Suspense",(IFERROR((VLOOKUP(D1423,'Automation (QBO)'!A:B,2,FALSE)),"Suspense")))</f>
        <v>Subscriptions (Annual)</v>
      </c>
      <c r="I1423" s="17">
        <f t="shared" si="90"/>
        <v>29.11</v>
      </c>
      <c r="J1423" s="12" t="str">
        <f t="shared" si="91"/>
        <v>Subscriptions (Annual)</v>
      </c>
    </row>
    <row r="1424" spans="1:10" ht="16">
      <c r="A1424" s="13" t="s">
        <v>746</v>
      </c>
      <c r="B1424" s="12" t="s">
        <v>78</v>
      </c>
      <c r="C1424" s="12" t="s">
        <v>137</v>
      </c>
      <c r="D1424" s="12" t="s">
        <v>199</v>
      </c>
      <c r="E1424" s="12">
        <v>0</v>
      </c>
      <c r="F1424" s="14" t="str">
        <f t="shared" si="88"/>
        <v>2025-03-31ExpenseAdobe21020 GST/HST Payable0</v>
      </c>
      <c r="G1424" s="15">
        <f t="shared" si="89"/>
        <v>45747</v>
      </c>
      <c r="H1424" s="16" t="str">
        <f>IF((IFERROR((VLOOKUP(D1424,'Automation (QBO)'!A:B,2,FALSE)),"0"))=0,"Suspense",(IFERROR((VLOOKUP(D1424,'Automation (QBO)'!A:B,2,FALSE)),"Suspense")))</f>
        <v>GST/HST Payable</v>
      </c>
      <c r="I1424" s="17">
        <f t="shared" si="90"/>
        <v>0</v>
      </c>
      <c r="J1424" s="12" t="str">
        <f t="shared" si="91"/>
        <v>GST/HST Payable</v>
      </c>
    </row>
    <row r="1425" spans="1:10" ht="16">
      <c r="A1425" s="13" t="s">
        <v>746</v>
      </c>
      <c r="B1425" s="12" t="s">
        <v>78</v>
      </c>
      <c r="C1425" s="12" t="s">
        <v>745</v>
      </c>
      <c r="D1425" s="12" t="s">
        <v>203</v>
      </c>
      <c r="E1425" s="12">
        <v>16.100000000000001</v>
      </c>
      <c r="F1425" s="14" t="str">
        <f t="shared" si="88"/>
        <v>2025-03-31ExpenseCloudFlare52190 Meals &amp; Entertainment16.1</v>
      </c>
      <c r="G1425" s="15">
        <f t="shared" si="89"/>
        <v>45747</v>
      </c>
      <c r="H1425" s="16" t="str">
        <f>IF((IFERROR((VLOOKUP(D1425,'Automation (QBO)'!A:B,2,FALSE)),"0"))=0,"Suspense",(IFERROR((VLOOKUP(D1425,'Automation (QBO)'!A:B,2,FALSE)),"Suspense")))</f>
        <v>Meals &amp; Entertainment</v>
      </c>
      <c r="I1425" s="17">
        <f t="shared" si="90"/>
        <v>16.100000000000001</v>
      </c>
      <c r="J1425" s="12" t="str">
        <f t="shared" si="91"/>
        <v>Meals &amp; Entertainment</v>
      </c>
    </row>
    <row r="1426" spans="1:10" ht="16">
      <c r="A1426" s="13" t="s">
        <v>746</v>
      </c>
      <c r="B1426" s="12" t="s">
        <v>78</v>
      </c>
      <c r="C1426" s="12" t="s">
        <v>745</v>
      </c>
      <c r="D1426" s="12" t="s">
        <v>199</v>
      </c>
      <c r="E1426" s="12">
        <v>0</v>
      </c>
      <c r="F1426" s="14" t="str">
        <f t="shared" si="88"/>
        <v>2025-03-31ExpenseCloudFlare21020 GST/HST Payable0</v>
      </c>
      <c r="G1426" s="15">
        <f t="shared" si="89"/>
        <v>45747</v>
      </c>
      <c r="H1426" s="16" t="str">
        <f>IF((IFERROR((VLOOKUP(D1426,'Automation (QBO)'!A:B,2,FALSE)),"0"))=0,"Suspense",(IFERROR((VLOOKUP(D1426,'Automation (QBO)'!A:B,2,FALSE)),"Suspense")))</f>
        <v>GST/HST Payable</v>
      </c>
      <c r="I1426" s="17">
        <f t="shared" si="90"/>
        <v>0</v>
      </c>
      <c r="J1426" s="12" t="str">
        <f t="shared" si="91"/>
        <v>GST/HST Payable</v>
      </c>
    </row>
    <row r="1427" spans="1:10" ht="16">
      <c r="A1427" s="13" t="s">
        <v>746</v>
      </c>
      <c r="B1427" s="12" t="s">
        <v>78</v>
      </c>
      <c r="C1427" s="12" t="s">
        <v>100</v>
      </c>
      <c r="D1427" s="12" t="s">
        <v>384</v>
      </c>
      <c r="E1427" s="12">
        <v>27.24</v>
      </c>
      <c r="F1427" s="14" t="str">
        <f t="shared" si="88"/>
        <v>2025-03-31ExpenseMicrosoft Canada Inc52165 Subscriptions (Annual)27.24</v>
      </c>
      <c r="G1427" s="15">
        <f t="shared" si="89"/>
        <v>45747</v>
      </c>
      <c r="H1427" s="16" t="str">
        <f>IF((IFERROR((VLOOKUP(D1427,'Automation (QBO)'!A:B,2,FALSE)),"0"))=0,"Suspense",(IFERROR((VLOOKUP(D1427,'Automation (QBO)'!A:B,2,FALSE)),"Suspense")))</f>
        <v>Subscriptions (Annual)</v>
      </c>
      <c r="I1427" s="17">
        <f t="shared" si="90"/>
        <v>27.24</v>
      </c>
      <c r="J1427" s="12" t="str">
        <f t="shared" si="91"/>
        <v>Subscriptions (Annual)</v>
      </c>
    </row>
    <row r="1428" spans="1:10" ht="16">
      <c r="A1428" s="13" t="s">
        <v>746</v>
      </c>
      <c r="B1428" s="12" t="s">
        <v>78</v>
      </c>
      <c r="C1428" s="12" t="s">
        <v>100</v>
      </c>
      <c r="D1428" s="12" t="s">
        <v>199</v>
      </c>
      <c r="E1428" s="12">
        <v>0</v>
      </c>
      <c r="F1428" s="14" t="str">
        <f t="shared" si="88"/>
        <v>2025-03-31ExpenseMicrosoft Canada Inc21020 GST/HST Payable0</v>
      </c>
      <c r="G1428" s="15">
        <f t="shared" si="89"/>
        <v>45747</v>
      </c>
      <c r="H1428" s="16" t="str">
        <f>IF((IFERROR((VLOOKUP(D1428,'Automation (QBO)'!A:B,2,FALSE)),"0"))=0,"Suspense",(IFERROR((VLOOKUP(D1428,'Automation (QBO)'!A:B,2,FALSE)),"Suspense")))</f>
        <v>GST/HST Payable</v>
      </c>
      <c r="I1428" s="17">
        <f t="shared" si="90"/>
        <v>0</v>
      </c>
      <c r="J1428" s="12" t="str">
        <f t="shared" si="91"/>
        <v>GST/HST Payable</v>
      </c>
    </row>
    <row r="1429" spans="1:10" ht="16">
      <c r="A1429" s="13" t="s">
        <v>746</v>
      </c>
      <c r="B1429" s="12" t="s">
        <v>78</v>
      </c>
      <c r="D1429" s="12" t="s">
        <v>206</v>
      </c>
      <c r="E1429" s="12">
        <v>40</v>
      </c>
      <c r="F1429" s="14" t="str">
        <f t="shared" si="88"/>
        <v>2025-03-31Expense52115 Bank Fees40</v>
      </c>
      <c r="G1429" s="15">
        <f t="shared" si="89"/>
        <v>45747</v>
      </c>
      <c r="H1429" s="16" t="str">
        <f>IF((IFERROR((VLOOKUP(D1429,'Automation (QBO)'!A:B,2,FALSE)),"0"))=0,"Suspense",(IFERROR((VLOOKUP(D1429,'Automation (QBO)'!A:B,2,FALSE)),"Suspense")))</f>
        <v>Bank Fees</v>
      </c>
      <c r="I1429" s="17">
        <f t="shared" si="90"/>
        <v>40</v>
      </c>
      <c r="J1429" s="12" t="str">
        <f t="shared" si="91"/>
        <v>Bank Fees</v>
      </c>
    </row>
    <row r="1430" spans="1:10" ht="16">
      <c r="A1430" s="13" t="s">
        <v>746</v>
      </c>
      <c r="B1430" s="12" t="s">
        <v>78</v>
      </c>
      <c r="D1430" s="12" t="s">
        <v>199</v>
      </c>
      <c r="E1430" s="12">
        <v>0</v>
      </c>
      <c r="F1430" s="14" t="str">
        <f t="shared" si="88"/>
        <v>2025-03-31Expense21020 GST/HST Payable0</v>
      </c>
      <c r="G1430" s="15">
        <f t="shared" si="89"/>
        <v>45747</v>
      </c>
      <c r="H1430" s="16" t="str">
        <f>IF((IFERROR((VLOOKUP(D1430,'Automation (QBO)'!A:B,2,FALSE)),"0"))=0,"Suspense",(IFERROR((VLOOKUP(D1430,'Automation (QBO)'!A:B,2,FALSE)),"Suspense")))</f>
        <v>GST/HST Payable</v>
      </c>
      <c r="I1430" s="17">
        <f t="shared" si="90"/>
        <v>0</v>
      </c>
      <c r="J1430" s="12" t="str">
        <f t="shared" si="91"/>
        <v>GST/HST Payable</v>
      </c>
    </row>
    <row r="1431" spans="1:10" ht="16">
      <c r="A1431" s="13" t="s">
        <v>746</v>
      </c>
      <c r="B1431" s="12" t="s">
        <v>78</v>
      </c>
      <c r="D1431" s="12" t="s">
        <v>206</v>
      </c>
      <c r="E1431" s="12">
        <v>9.5</v>
      </c>
      <c r="F1431" s="14" t="str">
        <f t="shared" si="88"/>
        <v>2025-03-31Expense52115 Bank Fees9.5</v>
      </c>
      <c r="G1431" s="15">
        <f t="shared" si="89"/>
        <v>45747</v>
      </c>
      <c r="H1431" s="16" t="str">
        <f>IF((IFERROR((VLOOKUP(D1431,'Automation (QBO)'!A:B,2,FALSE)),"0"))=0,"Suspense",(IFERROR((VLOOKUP(D1431,'Automation (QBO)'!A:B,2,FALSE)),"Suspense")))</f>
        <v>Bank Fees</v>
      </c>
      <c r="I1431" s="17">
        <f t="shared" si="90"/>
        <v>9.5</v>
      </c>
      <c r="J1431" s="12" t="str">
        <f t="shared" si="91"/>
        <v>Bank Fees</v>
      </c>
    </row>
    <row r="1432" spans="1:10" ht="16">
      <c r="A1432" s="13" t="s">
        <v>746</v>
      </c>
      <c r="B1432" s="12" t="s">
        <v>78</v>
      </c>
      <c r="D1432" s="12" t="s">
        <v>199</v>
      </c>
      <c r="E1432" s="12">
        <v>0</v>
      </c>
      <c r="F1432" s="14" t="str">
        <f t="shared" si="88"/>
        <v>2025-03-31Expense21020 GST/HST Payable0</v>
      </c>
      <c r="G1432" s="15">
        <f t="shared" si="89"/>
        <v>45747</v>
      </c>
      <c r="H1432" s="16" t="str">
        <f>IF((IFERROR((VLOOKUP(D1432,'Automation (QBO)'!A:B,2,FALSE)),"0"))=0,"Suspense",(IFERROR((VLOOKUP(D1432,'Automation (QBO)'!A:B,2,FALSE)),"Suspense")))</f>
        <v>GST/HST Payable</v>
      </c>
      <c r="I1432" s="17">
        <f t="shared" si="90"/>
        <v>0</v>
      </c>
      <c r="J1432" s="12" t="str">
        <f t="shared" si="91"/>
        <v>GST/HST Payable</v>
      </c>
    </row>
    <row r="1433" spans="1:10" ht="16">
      <c r="A1433" s="13" t="s">
        <v>746</v>
      </c>
      <c r="B1433" s="12" t="s">
        <v>78</v>
      </c>
      <c r="D1433" s="12" t="s">
        <v>201</v>
      </c>
      <c r="E1433" s="12">
        <v>-9.5</v>
      </c>
      <c r="F1433" s="14" t="str">
        <f t="shared" si="88"/>
        <v>2025-03-31Expense11005 Chequing (CIBC)-9.5</v>
      </c>
      <c r="G1433" s="15">
        <f t="shared" si="89"/>
        <v>45747</v>
      </c>
      <c r="H1433" s="16" t="str">
        <f>IF((IFERROR((VLOOKUP(D1433,'Automation (QBO)'!A:B,2,FALSE)),"0"))=0,"Suspense",(IFERROR((VLOOKUP(D1433,'Automation (QBO)'!A:B,2,FALSE)),"Suspense")))</f>
        <v>Chequing (CIBC)</v>
      </c>
      <c r="I1433" s="17">
        <f t="shared" si="90"/>
        <v>-9.5</v>
      </c>
      <c r="J1433" s="12" t="str">
        <f t="shared" si="91"/>
        <v>Chequing (CIBC)</v>
      </c>
    </row>
    <row r="1434" spans="1:10" ht="16">
      <c r="A1434" s="13" t="s">
        <v>746</v>
      </c>
      <c r="B1434" s="12" t="s">
        <v>78</v>
      </c>
      <c r="C1434" s="12" t="s">
        <v>139</v>
      </c>
      <c r="D1434" s="12" t="s">
        <v>206</v>
      </c>
      <c r="E1434" s="12">
        <v>6</v>
      </c>
      <c r="F1434" s="14" t="str">
        <f t="shared" si="88"/>
        <v>2025-03-31ExpenseService Charge52115 Bank Fees6</v>
      </c>
      <c r="G1434" s="15">
        <f t="shared" si="89"/>
        <v>45747</v>
      </c>
      <c r="H1434" s="16" t="str">
        <f>IF((IFERROR((VLOOKUP(D1434,'Automation (QBO)'!A:B,2,FALSE)),"0"))=0,"Suspense",(IFERROR((VLOOKUP(D1434,'Automation (QBO)'!A:B,2,FALSE)),"Suspense")))</f>
        <v>Bank Fees</v>
      </c>
      <c r="I1434" s="17">
        <f t="shared" si="90"/>
        <v>6</v>
      </c>
      <c r="J1434" s="12" t="str">
        <f t="shared" si="91"/>
        <v>Bank Fees</v>
      </c>
    </row>
    <row r="1435" spans="1:10" ht="16">
      <c r="A1435" s="13" t="s">
        <v>746</v>
      </c>
      <c r="B1435" s="12" t="s">
        <v>78</v>
      </c>
      <c r="C1435" s="12" t="s">
        <v>139</v>
      </c>
      <c r="D1435" s="12" t="s">
        <v>199</v>
      </c>
      <c r="E1435" s="12">
        <v>0</v>
      </c>
      <c r="F1435" s="14" t="str">
        <f t="shared" si="88"/>
        <v>2025-03-31ExpenseService Charge21020 GST/HST Payable0</v>
      </c>
      <c r="G1435" s="15">
        <f t="shared" si="89"/>
        <v>45747</v>
      </c>
      <c r="H1435" s="16" t="str">
        <f>IF((IFERROR((VLOOKUP(D1435,'Automation (QBO)'!A:B,2,FALSE)),"0"))=0,"Suspense",(IFERROR((VLOOKUP(D1435,'Automation (QBO)'!A:B,2,FALSE)),"Suspense")))</f>
        <v>GST/HST Payable</v>
      </c>
      <c r="I1435" s="17">
        <f t="shared" si="90"/>
        <v>0</v>
      </c>
      <c r="J1435" s="12" t="str">
        <f t="shared" si="91"/>
        <v>GST/HST Payable</v>
      </c>
    </row>
    <row r="1436" spans="1:10" ht="16">
      <c r="A1436" s="13" t="s">
        <v>746</v>
      </c>
      <c r="B1436" s="12" t="s">
        <v>78</v>
      </c>
      <c r="C1436" s="12" t="s">
        <v>781</v>
      </c>
      <c r="D1436" s="12" t="s">
        <v>670</v>
      </c>
      <c r="E1436" s="12">
        <v>147.78</v>
      </c>
      <c r="F1436" s="14" t="str">
        <f t="shared" si="88"/>
        <v>2025-03-31ExpenseShell USA51205 COGS - Fuel147.78</v>
      </c>
      <c r="G1436" s="15">
        <f t="shared" si="89"/>
        <v>45747</v>
      </c>
      <c r="H1436" s="16" t="str">
        <f>IF((IFERROR((VLOOKUP(D1436,'Automation (QBO)'!A:B,2,FALSE)),"0"))=0,"Suspense",(IFERROR((VLOOKUP(D1436,'Automation (QBO)'!A:B,2,FALSE)),"Suspense")))</f>
        <v>Fuel</v>
      </c>
      <c r="I1436" s="17">
        <f t="shared" si="90"/>
        <v>147.78</v>
      </c>
      <c r="J1436" s="12" t="str">
        <f t="shared" si="91"/>
        <v>Fuel</v>
      </c>
    </row>
    <row r="1437" spans="1:10" ht="16">
      <c r="A1437" s="13" t="s">
        <v>746</v>
      </c>
      <c r="B1437" s="12" t="s">
        <v>78</v>
      </c>
      <c r="C1437" s="12" t="s">
        <v>781</v>
      </c>
      <c r="D1437" s="12" t="s">
        <v>199</v>
      </c>
      <c r="E1437" s="12">
        <v>0</v>
      </c>
      <c r="F1437" s="14" t="str">
        <f t="shared" si="88"/>
        <v>2025-03-31ExpenseShell USA21020 GST/HST Payable0</v>
      </c>
      <c r="G1437" s="15">
        <f t="shared" si="89"/>
        <v>45747</v>
      </c>
      <c r="H1437" s="16" t="str">
        <f>IF((IFERROR((VLOOKUP(D1437,'Automation (QBO)'!A:B,2,FALSE)),"0"))=0,"Suspense",(IFERROR((VLOOKUP(D1437,'Automation (QBO)'!A:B,2,FALSE)),"Suspense")))</f>
        <v>GST/HST Payable</v>
      </c>
      <c r="I1437" s="17">
        <f t="shared" si="90"/>
        <v>0</v>
      </c>
      <c r="J1437" s="12" t="str">
        <f t="shared" si="91"/>
        <v>GST/HST Payable</v>
      </c>
    </row>
    <row r="1438" spans="1:10" ht="16">
      <c r="A1438" s="13" t="s">
        <v>746</v>
      </c>
      <c r="B1438" s="12" t="s">
        <v>78</v>
      </c>
      <c r="C1438" s="12" t="s">
        <v>781</v>
      </c>
      <c r="D1438" s="12" t="s">
        <v>670</v>
      </c>
      <c r="E1438" s="12">
        <v>48.91</v>
      </c>
      <c r="F1438" s="14" t="str">
        <f t="shared" si="88"/>
        <v>2025-03-31ExpenseShell USA51205 COGS - Fuel48.91</v>
      </c>
      <c r="G1438" s="15">
        <f t="shared" si="89"/>
        <v>45747</v>
      </c>
      <c r="H1438" s="16" t="str">
        <f>IF((IFERROR((VLOOKUP(D1438,'Automation (QBO)'!A:B,2,FALSE)),"0"))=0,"Suspense",(IFERROR((VLOOKUP(D1438,'Automation (QBO)'!A:B,2,FALSE)),"Suspense")))</f>
        <v>Fuel</v>
      </c>
      <c r="I1438" s="17">
        <f t="shared" si="90"/>
        <v>48.91</v>
      </c>
      <c r="J1438" s="12" t="str">
        <f t="shared" si="91"/>
        <v>Fuel</v>
      </c>
    </row>
    <row r="1439" spans="1:10" ht="16">
      <c r="A1439" s="13" t="s">
        <v>746</v>
      </c>
      <c r="B1439" s="12" t="s">
        <v>78</v>
      </c>
      <c r="C1439" s="12" t="s">
        <v>781</v>
      </c>
      <c r="D1439" s="12" t="s">
        <v>199</v>
      </c>
      <c r="E1439" s="12">
        <v>0</v>
      </c>
      <c r="F1439" s="14" t="str">
        <f t="shared" si="88"/>
        <v>2025-03-31ExpenseShell USA21020 GST/HST Payable0</v>
      </c>
      <c r="G1439" s="15">
        <f t="shared" si="89"/>
        <v>45747</v>
      </c>
      <c r="H1439" s="16" t="str">
        <f>IF((IFERROR((VLOOKUP(D1439,'Automation (QBO)'!A:B,2,FALSE)),"0"))=0,"Suspense",(IFERROR((VLOOKUP(D1439,'Automation (QBO)'!A:B,2,FALSE)),"Suspense")))</f>
        <v>GST/HST Payable</v>
      </c>
      <c r="I1439" s="17">
        <f t="shared" si="90"/>
        <v>0</v>
      </c>
      <c r="J1439" s="12" t="str">
        <f t="shared" si="91"/>
        <v>GST/HST Payable</v>
      </c>
    </row>
    <row r="1440" spans="1:10" ht="16">
      <c r="A1440" s="13" t="s">
        <v>746</v>
      </c>
      <c r="B1440" s="12" t="s">
        <v>78</v>
      </c>
      <c r="C1440" s="12" t="s">
        <v>782</v>
      </c>
      <c r="D1440" s="12" t="s">
        <v>203</v>
      </c>
      <c r="E1440" s="12">
        <v>94.28</v>
      </c>
      <c r="F1440" s="14" t="str">
        <f t="shared" si="88"/>
        <v>2025-03-31ExpenseHilton Garden Inn.52190 Meals &amp; Entertainment94.28</v>
      </c>
      <c r="G1440" s="15">
        <f t="shared" si="89"/>
        <v>45747</v>
      </c>
      <c r="H1440" s="16" t="str">
        <f>IF((IFERROR((VLOOKUP(D1440,'Automation (QBO)'!A:B,2,FALSE)),"0"))=0,"Suspense",(IFERROR((VLOOKUP(D1440,'Automation (QBO)'!A:B,2,FALSE)),"Suspense")))</f>
        <v>Meals &amp; Entertainment</v>
      </c>
      <c r="I1440" s="17">
        <f t="shared" si="90"/>
        <v>94.28</v>
      </c>
      <c r="J1440" s="12" t="str">
        <f t="shared" si="91"/>
        <v>Meals &amp; Entertainment</v>
      </c>
    </row>
    <row r="1441" spans="1:10" ht="16">
      <c r="A1441" s="13" t="s">
        <v>746</v>
      </c>
      <c r="B1441" s="12" t="s">
        <v>78</v>
      </c>
      <c r="C1441" s="12" t="s">
        <v>782</v>
      </c>
      <c r="D1441" s="12" t="s">
        <v>199</v>
      </c>
      <c r="E1441" s="12">
        <v>0</v>
      </c>
      <c r="F1441" s="14" t="str">
        <f t="shared" si="88"/>
        <v>2025-03-31ExpenseHilton Garden Inn.21020 GST/HST Payable0</v>
      </c>
      <c r="G1441" s="15">
        <f t="shared" si="89"/>
        <v>45747</v>
      </c>
      <c r="H1441" s="16" t="str">
        <f>IF((IFERROR((VLOOKUP(D1441,'Automation (QBO)'!A:B,2,FALSE)),"0"))=0,"Suspense",(IFERROR((VLOOKUP(D1441,'Automation (QBO)'!A:B,2,FALSE)),"Suspense")))</f>
        <v>GST/HST Payable</v>
      </c>
      <c r="I1441" s="17">
        <f t="shared" si="90"/>
        <v>0</v>
      </c>
      <c r="J1441" s="12" t="str">
        <f t="shared" si="91"/>
        <v>GST/HST Payable</v>
      </c>
    </row>
    <row r="1442" spans="1:10" ht="16">
      <c r="A1442" s="13" t="s">
        <v>746</v>
      </c>
      <c r="B1442" s="12" t="s">
        <v>78</v>
      </c>
      <c r="C1442" s="12" t="s">
        <v>81</v>
      </c>
      <c r="D1442" s="12" t="s">
        <v>661</v>
      </c>
      <c r="E1442" s="12">
        <v>138.78</v>
      </c>
      <c r="F1442" s="14" t="str">
        <f t="shared" si="88"/>
        <v>2025-03-31ExpenseHome Depot51335 Project Expense - Materials138.78</v>
      </c>
      <c r="G1442" s="15">
        <f t="shared" si="89"/>
        <v>45747</v>
      </c>
      <c r="H1442" s="16" t="str">
        <f>IF((IFERROR((VLOOKUP(D1442,'Automation (QBO)'!A:B,2,FALSE)),"0"))=0,"Suspense",(IFERROR((VLOOKUP(D1442,'Automation (QBO)'!A:B,2,FALSE)),"Suspense")))</f>
        <v>Project Expense - Materials</v>
      </c>
      <c r="I1442" s="17">
        <f t="shared" si="90"/>
        <v>138.78</v>
      </c>
      <c r="J1442" s="12" t="str">
        <f t="shared" si="91"/>
        <v>Project Expense - Materials</v>
      </c>
    </row>
    <row r="1443" spans="1:10" ht="16">
      <c r="A1443" s="13" t="s">
        <v>746</v>
      </c>
      <c r="B1443" s="12" t="s">
        <v>78</v>
      </c>
      <c r="C1443" s="12" t="s">
        <v>81</v>
      </c>
      <c r="D1443" s="12" t="s">
        <v>199</v>
      </c>
      <c r="E1443" s="12">
        <v>-6.49</v>
      </c>
      <c r="F1443" s="14" t="str">
        <f t="shared" si="88"/>
        <v>2025-03-31ExpenseHome Depot21020 GST/HST Payable-6.49</v>
      </c>
      <c r="G1443" s="15">
        <f t="shared" si="89"/>
        <v>45747</v>
      </c>
      <c r="H1443" s="16" t="str">
        <f>IF((IFERROR((VLOOKUP(D1443,'Automation (QBO)'!A:B,2,FALSE)),"0"))=0,"Suspense",(IFERROR((VLOOKUP(D1443,'Automation (QBO)'!A:B,2,FALSE)),"Suspense")))</f>
        <v>GST/HST Payable</v>
      </c>
      <c r="I1443" s="17">
        <f t="shared" si="90"/>
        <v>-6.49</v>
      </c>
      <c r="J1443" s="12" t="str">
        <f t="shared" si="91"/>
        <v>GST/HST Payable</v>
      </c>
    </row>
    <row r="1444" spans="1:10" ht="16">
      <c r="A1444" s="13" t="s">
        <v>746</v>
      </c>
      <c r="B1444" s="12" t="s">
        <v>78</v>
      </c>
      <c r="C1444" s="12" t="s">
        <v>95</v>
      </c>
      <c r="D1444" s="12" t="s">
        <v>210</v>
      </c>
      <c r="E1444" s="12">
        <v>7</v>
      </c>
      <c r="F1444" s="14" t="str">
        <f t="shared" si="88"/>
        <v>2025-03-31ExpenseImpark52205 Travel &amp; Parking7</v>
      </c>
      <c r="G1444" s="15">
        <f t="shared" si="89"/>
        <v>45747</v>
      </c>
      <c r="H1444" s="16" t="str">
        <f>IF((IFERROR((VLOOKUP(D1444,'Automation (QBO)'!A:B,2,FALSE)),"0"))=0,"Suspense",(IFERROR((VLOOKUP(D1444,'Automation (QBO)'!A:B,2,FALSE)),"Suspense")))</f>
        <v>Travel &amp; Parking</v>
      </c>
      <c r="I1444" s="17">
        <f t="shared" si="90"/>
        <v>7</v>
      </c>
      <c r="J1444" s="12" t="str">
        <f t="shared" si="91"/>
        <v>Travel &amp; Parking</v>
      </c>
    </row>
    <row r="1445" spans="1:10" ht="16">
      <c r="A1445" s="13" t="s">
        <v>746</v>
      </c>
      <c r="B1445" s="12" t="s">
        <v>78</v>
      </c>
      <c r="C1445" s="12" t="s">
        <v>95</v>
      </c>
      <c r="D1445" s="12" t="s">
        <v>199</v>
      </c>
      <c r="E1445" s="12">
        <v>0</v>
      </c>
      <c r="F1445" s="14" t="str">
        <f t="shared" si="88"/>
        <v>2025-03-31ExpenseImpark21020 GST/HST Payable0</v>
      </c>
      <c r="G1445" s="15">
        <f t="shared" si="89"/>
        <v>45747</v>
      </c>
      <c r="H1445" s="16" t="str">
        <f>IF((IFERROR((VLOOKUP(D1445,'Automation (QBO)'!A:B,2,FALSE)),"0"))=0,"Suspense",(IFERROR((VLOOKUP(D1445,'Automation (QBO)'!A:B,2,FALSE)),"Suspense")))</f>
        <v>GST/HST Payable</v>
      </c>
      <c r="I1445" s="17">
        <f t="shared" si="90"/>
        <v>0</v>
      </c>
      <c r="J1445" s="12" t="str">
        <f t="shared" si="91"/>
        <v>GST/HST Payable</v>
      </c>
    </row>
    <row r="1446" spans="1:10" ht="16">
      <c r="A1446" s="13" t="s">
        <v>746</v>
      </c>
      <c r="B1446" s="12" t="s">
        <v>105</v>
      </c>
      <c r="D1446" s="12" t="s">
        <v>667</v>
      </c>
      <c r="E1446" s="12">
        <v>-708</v>
      </c>
      <c r="F1446" s="14" t="str">
        <f t="shared" si="88"/>
        <v>2025-03-31Journal Entry41005 Labour - Project Managment-708</v>
      </c>
      <c r="G1446" s="15">
        <f t="shared" si="89"/>
        <v>45747</v>
      </c>
      <c r="H1446" s="16" t="str">
        <f>IF((IFERROR((VLOOKUP(D1446,'Automation (QBO)'!A:B,2,FALSE)),"0"))=0,"Suspense",(IFERROR((VLOOKUP(D1446,'Automation (QBO)'!A:B,2,FALSE)),"Suspense")))</f>
        <v>Labour - Project Managment</v>
      </c>
      <c r="I1446" s="17">
        <f t="shared" si="90"/>
        <v>-708</v>
      </c>
      <c r="J1446" s="12" t="str">
        <f t="shared" si="91"/>
        <v>Labour - Project Managment</v>
      </c>
    </row>
    <row r="1447" spans="1:10" ht="16">
      <c r="A1447" s="13" t="s">
        <v>746</v>
      </c>
      <c r="B1447" s="12" t="s">
        <v>105</v>
      </c>
      <c r="D1447" s="12" t="s">
        <v>758</v>
      </c>
      <c r="E1447" s="12">
        <v>708</v>
      </c>
      <c r="F1447" s="14" t="str">
        <f t="shared" si="88"/>
        <v>2025-03-31Journal Entry42010 Rental - External708</v>
      </c>
      <c r="G1447" s="15">
        <f t="shared" si="89"/>
        <v>45747</v>
      </c>
      <c r="H1447" s="16" t="str">
        <f>IF((IFERROR((VLOOKUP(D1447,'Automation (QBO)'!A:B,2,FALSE)),"0"))=0,"Suspense",(IFERROR((VLOOKUP(D1447,'Automation (QBO)'!A:B,2,FALSE)),"Suspense")))</f>
        <v>Rental - External</v>
      </c>
      <c r="I1447" s="17">
        <f t="shared" si="90"/>
        <v>708</v>
      </c>
      <c r="J1447" s="12" t="str">
        <f t="shared" si="91"/>
        <v>Rental - External</v>
      </c>
    </row>
    <row r="1448" spans="1:10" ht="16">
      <c r="A1448" s="13" t="s">
        <v>746</v>
      </c>
      <c r="B1448" s="12" t="s">
        <v>105</v>
      </c>
      <c r="D1448" s="12" t="s">
        <v>667</v>
      </c>
      <c r="E1448" s="12">
        <v>-2025</v>
      </c>
      <c r="F1448" s="14" t="str">
        <f t="shared" si="88"/>
        <v>2025-03-31Journal Entry41005 Labour - Project Managment-2025</v>
      </c>
      <c r="G1448" s="15">
        <f t="shared" si="89"/>
        <v>45747</v>
      </c>
      <c r="H1448" s="16" t="str">
        <f>IF((IFERROR((VLOOKUP(D1448,'Automation (QBO)'!A:B,2,FALSE)),"0"))=0,"Suspense",(IFERROR((VLOOKUP(D1448,'Automation (QBO)'!A:B,2,FALSE)),"Suspense")))</f>
        <v>Labour - Project Managment</v>
      </c>
      <c r="I1448" s="17">
        <f t="shared" si="90"/>
        <v>-2025</v>
      </c>
      <c r="J1448" s="12" t="str">
        <f t="shared" si="91"/>
        <v>Labour - Project Managment</v>
      </c>
    </row>
    <row r="1449" spans="1:10" ht="16">
      <c r="A1449" s="13" t="s">
        <v>746</v>
      </c>
      <c r="B1449" s="12" t="s">
        <v>105</v>
      </c>
      <c r="D1449" s="12" t="s">
        <v>759</v>
      </c>
      <c r="E1449" s="12">
        <v>2025</v>
      </c>
      <c r="F1449" s="14" t="str">
        <f t="shared" si="88"/>
        <v>2025-03-31Journal Entry41006 Labour - General2025</v>
      </c>
      <c r="G1449" s="15">
        <f t="shared" si="89"/>
        <v>45747</v>
      </c>
      <c r="H1449" s="16" t="str">
        <f>IF((IFERROR((VLOOKUP(D1449,'Automation (QBO)'!A:B,2,FALSE)),"0"))=0,"Suspense",(IFERROR((VLOOKUP(D1449,'Automation (QBO)'!A:B,2,FALSE)),"Suspense")))</f>
        <v>Labour - General</v>
      </c>
      <c r="I1449" s="17">
        <f t="shared" si="90"/>
        <v>2025</v>
      </c>
      <c r="J1449" s="12" t="str">
        <f t="shared" si="91"/>
        <v>Labour - General</v>
      </c>
    </row>
    <row r="1450" spans="1:10" ht="16">
      <c r="A1450" s="13" t="s">
        <v>746</v>
      </c>
      <c r="B1450" s="12" t="s">
        <v>105</v>
      </c>
      <c r="D1450" s="12" t="s">
        <v>667</v>
      </c>
      <c r="E1450" s="12">
        <v>-1931.28</v>
      </c>
      <c r="F1450" s="14" t="str">
        <f t="shared" si="88"/>
        <v>2025-03-31Journal Entry41005 Labour - Project Managment-1931.28</v>
      </c>
      <c r="G1450" s="15">
        <f t="shared" si="89"/>
        <v>45747</v>
      </c>
      <c r="H1450" s="16" t="str">
        <f>IF((IFERROR((VLOOKUP(D1450,'Automation (QBO)'!A:B,2,FALSE)),"0"))=0,"Suspense",(IFERROR((VLOOKUP(D1450,'Automation (QBO)'!A:B,2,FALSE)),"Suspense")))</f>
        <v>Labour - Project Managment</v>
      </c>
      <c r="I1450" s="17">
        <f t="shared" si="90"/>
        <v>-1931.28</v>
      </c>
      <c r="J1450" s="12" t="str">
        <f t="shared" si="91"/>
        <v>Labour - Project Managment</v>
      </c>
    </row>
    <row r="1451" spans="1:10" ht="16">
      <c r="A1451" s="13" t="s">
        <v>746</v>
      </c>
      <c r="B1451" s="12" t="s">
        <v>105</v>
      </c>
      <c r="D1451" s="12" t="s">
        <v>760</v>
      </c>
      <c r="E1451" s="12">
        <v>1384.68</v>
      </c>
      <c r="F1451" s="14" t="str">
        <f t="shared" si="88"/>
        <v>2025-03-31Journal Entry42015 Margin - Materials1384.68</v>
      </c>
      <c r="G1451" s="15">
        <f t="shared" si="89"/>
        <v>45747</v>
      </c>
      <c r="H1451" s="16" t="str">
        <f>IF((IFERROR((VLOOKUP(D1451,'Automation (QBO)'!A:B,2,FALSE)),"0"))=0,"Suspense",(IFERROR((VLOOKUP(D1451,'Automation (QBO)'!A:B,2,FALSE)),"Suspense")))</f>
        <v>Margin - Materials</v>
      </c>
      <c r="I1451" s="17">
        <f t="shared" si="90"/>
        <v>1384.68</v>
      </c>
      <c r="J1451" s="12" t="str">
        <f t="shared" si="91"/>
        <v>Margin - Materials</v>
      </c>
    </row>
    <row r="1452" spans="1:10" ht="16">
      <c r="A1452" s="13" t="s">
        <v>746</v>
      </c>
      <c r="B1452" s="12" t="s">
        <v>105</v>
      </c>
      <c r="D1452" s="12" t="s">
        <v>761</v>
      </c>
      <c r="E1452" s="12">
        <v>405</v>
      </c>
      <c r="F1452" s="14" t="str">
        <f t="shared" si="88"/>
        <v>2025-03-31Journal Entry42020 Margin - Subcontractor405</v>
      </c>
      <c r="G1452" s="15">
        <f t="shared" si="89"/>
        <v>45747</v>
      </c>
      <c r="H1452" s="16" t="str">
        <f>IF((IFERROR((VLOOKUP(D1452,'Automation (QBO)'!A:B,2,FALSE)),"0"))=0,"Suspense",(IFERROR((VLOOKUP(D1452,'Automation (QBO)'!A:B,2,FALSE)),"Suspense")))</f>
        <v>Margin - Subcontractor</v>
      </c>
      <c r="I1452" s="17">
        <f t="shared" si="90"/>
        <v>405</v>
      </c>
      <c r="J1452" s="12" t="str">
        <f t="shared" si="91"/>
        <v>Margin - Subcontractor</v>
      </c>
    </row>
    <row r="1453" spans="1:10" ht="16">
      <c r="A1453" s="13" t="s">
        <v>746</v>
      </c>
      <c r="B1453" s="12" t="s">
        <v>105</v>
      </c>
      <c r="D1453" s="12" t="s">
        <v>763</v>
      </c>
      <c r="E1453" s="12">
        <v>141.6</v>
      </c>
      <c r="F1453" s="14" t="str">
        <f t="shared" si="88"/>
        <v>2025-03-31Journal Entry42030 Margin - Rental141.6</v>
      </c>
      <c r="G1453" s="15">
        <f t="shared" si="89"/>
        <v>45747</v>
      </c>
      <c r="H1453" s="16" t="str">
        <f>IF((IFERROR((VLOOKUP(D1453,'Automation (QBO)'!A:B,2,FALSE)),"0"))=0,"Suspense",(IFERROR((VLOOKUP(D1453,'Automation (QBO)'!A:B,2,FALSE)),"Suspense")))</f>
        <v>Margin - Rental</v>
      </c>
      <c r="I1453" s="17">
        <f t="shared" si="90"/>
        <v>141.6</v>
      </c>
      <c r="J1453" s="12" t="str">
        <f t="shared" si="91"/>
        <v>Margin - Rental</v>
      </c>
    </row>
    <row r="1454" spans="1:10" ht="16">
      <c r="A1454" s="13" t="s">
        <v>746</v>
      </c>
      <c r="B1454" s="12" t="s">
        <v>105</v>
      </c>
      <c r="D1454" s="12" t="s">
        <v>667</v>
      </c>
      <c r="E1454" s="12">
        <v>-3656.25</v>
      </c>
      <c r="F1454" s="14" t="str">
        <f t="shared" si="88"/>
        <v>2025-03-31Journal Entry41005 Labour - Project Managment-3656.25</v>
      </c>
      <c r="G1454" s="15">
        <f t="shared" si="89"/>
        <v>45747</v>
      </c>
      <c r="H1454" s="16" t="str">
        <f>IF((IFERROR((VLOOKUP(D1454,'Automation (QBO)'!A:B,2,FALSE)),"0"))=0,"Suspense",(IFERROR((VLOOKUP(D1454,'Automation (QBO)'!A:B,2,FALSE)),"Suspense")))</f>
        <v>Labour - Project Managment</v>
      </c>
      <c r="I1454" s="17">
        <f t="shared" si="90"/>
        <v>-3656.25</v>
      </c>
      <c r="J1454" s="12" t="str">
        <f t="shared" si="91"/>
        <v>Labour - Project Managment</v>
      </c>
    </row>
    <row r="1455" spans="1:10" ht="16">
      <c r="A1455" s="13" t="s">
        <v>746</v>
      </c>
      <c r="B1455" s="12" t="s">
        <v>105</v>
      </c>
      <c r="D1455" s="12" t="s">
        <v>759</v>
      </c>
      <c r="E1455" s="12">
        <v>3656.25</v>
      </c>
      <c r="F1455" s="14" t="str">
        <f t="shared" si="88"/>
        <v>2025-03-31Journal Entry41006 Labour - General3656.25</v>
      </c>
      <c r="G1455" s="15">
        <f t="shared" si="89"/>
        <v>45747</v>
      </c>
      <c r="H1455" s="16" t="str">
        <f>IF((IFERROR((VLOOKUP(D1455,'Automation (QBO)'!A:B,2,FALSE)),"0"))=0,"Suspense",(IFERROR((VLOOKUP(D1455,'Automation (QBO)'!A:B,2,FALSE)),"Suspense")))</f>
        <v>Labour - General</v>
      </c>
      <c r="I1455" s="17">
        <f t="shared" si="90"/>
        <v>3656.25</v>
      </c>
      <c r="J1455" s="12" t="str">
        <f t="shared" si="91"/>
        <v>Labour - General</v>
      </c>
    </row>
    <row r="1456" spans="1:10" ht="16">
      <c r="A1456" s="13" t="s">
        <v>746</v>
      </c>
      <c r="B1456" s="12" t="s">
        <v>105</v>
      </c>
      <c r="D1456" s="12" t="s">
        <v>667</v>
      </c>
      <c r="E1456" s="12">
        <v>-988.95</v>
      </c>
      <c r="F1456" s="14" t="str">
        <f t="shared" si="88"/>
        <v>2025-03-31Journal Entry41005 Labour - Project Managment-988.95</v>
      </c>
      <c r="G1456" s="15">
        <f t="shared" si="89"/>
        <v>45747</v>
      </c>
      <c r="H1456" s="16" t="str">
        <f>IF((IFERROR((VLOOKUP(D1456,'Automation (QBO)'!A:B,2,FALSE)),"0"))=0,"Suspense",(IFERROR((VLOOKUP(D1456,'Automation (QBO)'!A:B,2,FALSE)),"Suspense")))</f>
        <v>Labour - Project Managment</v>
      </c>
      <c r="I1456" s="17">
        <f t="shared" si="90"/>
        <v>-988.95</v>
      </c>
      <c r="J1456" s="12" t="str">
        <f t="shared" si="91"/>
        <v>Labour - Project Managment</v>
      </c>
    </row>
    <row r="1457" spans="1:10" ht="16">
      <c r="A1457" s="13" t="s">
        <v>746</v>
      </c>
      <c r="B1457" s="12" t="s">
        <v>105</v>
      </c>
      <c r="D1457" s="12" t="s">
        <v>761</v>
      </c>
      <c r="E1457" s="12">
        <v>340</v>
      </c>
      <c r="F1457" s="14" t="str">
        <f t="shared" si="88"/>
        <v>2025-03-31Journal Entry42020 Margin - Subcontractor340</v>
      </c>
      <c r="G1457" s="15">
        <f t="shared" si="89"/>
        <v>45747</v>
      </c>
      <c r="H1457" s="16" t="str">
        <f>IF((IFERROR((VLOOKUP(D1457,'Automation (QBO)'!A:B,2,FALSE)),"0"))=0,"Suspense",(IFERROR((VLOOKUP(D1457,'Automation (QBO)'!A:B,2,FALSE)),"Suspense")))</f>
        <v>Margin - Subcontractor</v>
      </c>
      <c r="I1457" s="17">
        <f t="shared" si="90"/>
        <v>340</v>
      </c>
      <c r="J1457" s="12" t="str">
        <f t="shared" si="91"/>
        <v>Margin - Subcontractor</v>
      </c>
    </row>
    <row r="1458" spans="1:10" ht="16">
      <c r="A1458" s="13" t="s">
        <v>746</v>
      </c>
      <c r="B1458" s="12" t="s">
        <v>105</v>
      </c>
      <c r="D1458" s="12" t="s">
        <v>762</v>
      </c>
      <c r="E1458" s="12">
        <v>731.25</v>
      </c>
      <c r="F1458" s="14" t="str">
        <f t="shared" si="88"/>
        <v>2025-03-31Journal Entry42025 Margin - Labour731.25</v>
      </c>
      <c r="G1458" s="15">
        <f t="shared" si="89"/>
        <v>45747</v>
      </c>
      <c r="H1458" s="16" t="str">
        <f>IF((IFERROR((VLOOKUP(D1458,'Automation (QBO)'!A:B,2,FALSE)),"0"))=0,"Suspense",(IFERROR((VLOOKUP(D1458,'Automation (QBO)'!A:B,2,FALSE)),"Suspense")))</f>
        <v>Margin - Labour</v>
      </c>
      <c r="I1458" s="17">
        <f t="shared" si="90"/>
        <v>731.25</v>
      </c>
      <c r="J1458" s="12" t="str">
        <f t="shared" si="91"/>
        <v>Margin - Labour</v>
      </c>
    </row>
    <row r="1459" spans="1:10" ht="16">
      <c r="A1459" s="13" t="s">
        <v>746</v>
      </c>
      <c r="B1459" s="12" t="s">
        <v>105</v>
      </c>
      <c r="D1459" s="12" t="s">
        <v>760</v>
      </c>
      <c r="E1459" s="12">
        <v>-82.3</v>
      </c>
      <c r="F1459" s="14" t="str">
        <f t="shared" si="88"/>
        <v>2025-03-31Journal Entry42015 Margin - Materials-82.3</v>
      </c>
      <c r="G1459" s="15">
        <f t="shared" si="89"/>
        <v>45747</v>
      </c>
      <c r="H1459" s="16" t="str">
        <f>IF((IFERROR((VLOOKUP(D1459,'Automation (QBO)'!A:B,2,FALSE)),"0"))=0,"Suspense",(IFERROR((VLOOKUP(D1459,'Automation (QBO)'!A:B,2,FALSE)),"Suspense")))</f>
        <v>Margin - Materials</v>
      </c>
      <c r="I1459" s="17">
        <f t="shared" si="90"/>
        <v>-82.3</v>
      </c>
      <c r="J1459" s="12" t="str">
        <f t="shared" si="91"/>
        <v>Margin - Materials</v>
      </c>
    </row>
    <row r="1460" spans="1:10" ht="16">
      <c r="A1460" s="13" t="s">
        <v>746</v>
      </c>
      <c r="B1460" s="12" t="s">
        <v>105</v>
      </c>
      <c r="D1460" s="12" t="s">
        <v>667</v>
      </c>
      <c r="E1460" s="12">
        <v>-4306.25</v>
      </c>
      <c r="F1460" s="14" t="str">
        <f t="shared" si="88"/>
        <v>2025-03-31Journal Entry41005 Labour - Project Managment-4306.25</v>
      </c>
      <c r="G1460" s="15">
        <f t="shared" si="89"/>
        <v>45747</v>
      </c>
      <c r="H1460" s="16" t="str">
        <f>IF((IFERROR((VLOOKUP(D1460,'Automation (QBO)'!A:B,2,FALSE)),"0"))=0,"Suspense",(IFERROR((VLOOKUP(D1460,'Automation (QBO)'!A:B,2,FALSE)),"Suspense")))</f>
        <v>Labour - Project Managment</v>
      </c>
      <c r="I1460" s="17">
        <f t="shared" si="90"/>
        <v>-4306.25</v>
      </c>
      <c r="J1460" s="12" t="str">
        <f t="shared" si="91"/>
        <v>Labour - Project Managment</v>
      </c>
    </row>
    <row r="1461" spans="1:10" ht="16">
      <c r="A1461" s="13" t="s">
        <v>746</v>
      </c>
      <c r="B1461" s="12" t="s">
        <v>105</v>
      </c>
      <c r="D1461" s="12" t="s">
        <v>759</v>
      </c>
      <c r="E1461" s="12">
        <v>4306.25</v>
      </c>
      <c r="F1461" s="14" t="str">
        <f t="shared" si="88"/>
        <v>2025-03-31Journal Entry41006 Labour - General4306.25</v>
      </c>
      <c r="G1461" s="15">
        <f t="shared" si="89"/>
        <v>45747</v>
      </c>
      <c r="H1461" s="16" t="str">
        <f>IF((IFERROR((VLOOKUP(D1461,'Automation (QBO)'!A:B,2,FALSE)),"0"))=0,"Suspense",(IFERROR((VLOOKUP(D1461,'Automation (QBO)'!A:B,2,FALSE)),"Suspense")))</f>
        <v>Labour - General</v>
      </c>
      <c r="I1461" s="17">
        <f t="shared" si="90"/>
        <v>4306.25</v>
      </c>
      <c r="J1461" s="12" t="str">
        <f t="shared" si="91"/>
        <v>Labour - General</v>
      </c>
    </row>
    <row r="1462" spans="1:10" ht="16">
      <c r="A1462" s="13" t="s">
        <v>746</v>
      </c>
      <c r="B1462" s="12" t="s">
        <v>105</v>
      </c>
      <c r="D1462" s="12" t="s">
        <v>667</v>
      </c>
      <c r="E1462" s="12">
        <v>-2045.35</v>
      </c>
      <c r="F1462" s="14" t="str">
        <f t="shared" si="88"/>
        <v>2025-03-31Journal Entry41005 Labour - Project Managment-2045.35</v>
      </c>
      <c r="G1462" s="15">
        <f t="shared" si="89"/>
        <v>45747</v>
      </c>
      <c r="H1462" s="16" t="str">
        <f>IF((IFERROR((VLOOKUP(D1462,'Automation (QBO)'!A:B,2,FALSE)),"0"))=0,"Suspense",(IFERROR((VLOOKUP(D1462,'Automation (QBO)'!A:B,2,FALSE)),"Suspense")))</f>
        <v>Labour - Project Managment</v>
      </c>
      <c r="I1462" s="17">
        <f t="shared" si="90"/>
        <v>-2045.35</v>
      </c>
      <c r="J1462" s="12" t="str">
        <f t="shared" si="91"/>
        <v>Labour - Project Managment</v>
      </c>
    </row>
    <row r="1463" spans="1:10" ht="16">
      <c r="A1463" s="13" t="s">
        <v>746</v>
      </c>
      <c r="B1463" s="12" t="s">
        <v>105</v>
      </c>
      <c r="D1463" s="12" t="s">
        <v>760</v>
      </c>
      <c r="E1463" s="12">
        <v>138.74</v>
      </c>
      <c r="F1463" s="14" t="str">
        <f t="shared" si="88"/>
        <v>2025-03-31Journal Entry42015 Margin - Materials138.74</v>
      </c>
      <c r="G1463" s="15">
        <f t="shared" si="89"/>
        <v>45747</v>
      </c>
      <c r="H1463" s="16" t="str">
        <f>IF((IFERROR((VLOOKUP(D1463,'Automation (QBO)'!A:B,2,FALSE)),"0"))=0,"Suspense",(IFERROR((VLOOKUP(D1463,'Automation (QBO)'!A:B,2,FALSE)),"Suspense")))</f>
        <v>Margin - Materials</v>
      </c>
      <c r="I1463" s="17">
        <f t="shared" si="90"/>
        <v>138.74</v>
      </c>
      <c r="J1463" s="12" t="str">
        <f t="shared" si="91"/>
        <v>Margin - Materials</v>
      </c>
    </row>
    <row r="1464" spans="1:10" ht="16">
      <c r="A1464" s="13" t="s">
        <v>746</v>
      </c>
      <c r="B1464" s="12" t="s">
        <v>105</v>
      </c>
      <c r="D1464" s="12" t="s">
        <v>761</v>
      </c>
      <c r="E1464" s="12">
        <v>1045.3599999999999</v>
      </c>
      <c r="F1464" s="14" t="str">
        <f t="shared" si="88"/>
        <v>2025-03-31Journal Entry42020 Margin - Subcontractor1045.36</v>
      </c>
      <c r="G1464" s="15">
        <f t="shared" si="89"/>
        <v>45747</v>
      </c>
      <c r="H1464" s="16" t="str">
        <f>IF((IFERROR((VLOOKUP(D1464,'Automation (QBO)'!A:B,2,FALSE)),"0"))=0,"Suspense",(IFERROR((VLOOKUP(D1464,'Automation (QBO)'!A:B,2,FALSE)),"Suspense")))</f>
        <v>Margin - Subcontractor</v>
      </c>
      <c r="I1464" s="17">
        <f t="shared" si="90"/>
        <v>1045.3599999999999</v>
      </c>
      <c r="J1464" s="12" t="str">
        <f t="shared" si="91"/>
        <v>Margin - Subcontractor</v>
      </c>
    </row>
    <row r="1465" spans="1:10" ht="16">
      <c r="A1465" s="13" t="s">
        <v>746</v>
      </c>
      <c r="B1465" s="12" t="s">
        <v>105</v>
      </c>
      <c r="D1465" s="12" t="s">
        <v>762</v>
      </c>
      <c r="E1465" s="12">
        <v>861.25</v>
      </c>
      <c r="F1465" s="14" t="str">
        <f t="shared" si="88"/>
        <v>2025-03-31Journal Entry42025 Margin - Labour861.25</v>
      </c>
      <c r="G1465" s="15">
        <f t="shared" si="89"/>
        <v>45747</v>
      </c>
      <c r="H1465" s="16" t="str">
        <f>IF((IFERROR((VLOOKUP(D1465,'Automation (QBO)'!A:B,2,FALSE)),"0"))=0,"Suspense",(IFERROR((VLOOKUP(D1465,'Automation (QBO)'!A:B,2,FALSE)),"Suspense")))</f>
        <v>Margin - Labour</v>
      </c>
      <c r="I1465" s="17">
        <f t="shared" si="90"/>
        <v>861.25</v>
      </c>
      <c r="J1465" s="12" t="str">
        <f t="shared" si="91"/>
        <v>Margin - Labour</v>
      </c>
    </row>
    <row r="1466" spans="1:10" ht="16">
      <c r="A1466" s="13" t="s">
        <v>746</v>
      </c>
      <c r="B1466" s="12" t="s">
        <v>105</v>
      </c>
      <c r="D1466" s="12" t="s">
        <v>667</v>
      </c>
      <c r="E1466" s="12">
        <v>-2015</v>
      </c>
      <c r="F1466" s="14" t="str">
        <f t="shared" si="88"/>
        <v>2025-03-31Journal Entry41005 Labour - Project Managment-2015</v>
      </c>
      <c r="G1466" s="15">
        <f t="shared" si="89"/>
        <v>45747</v>
      </c>
      <c r="H1466" s="16" t="str">
        <f>IF((IFERROR((VLOOKUP(D1466,'Automation (QBO)'!A:B,2,FALSE)),"0"))=0,"Suspense",(IFERROR((VLOOKUP(D1466,'Automation (QBO)'!A:B,2,FALSE)),"Suspense")))</f>
        <v>Labour - Project Managment</v>
      </c>
      <c r="I1466" s="17">
        <f t="shared" si="90"/>
        <v>-2015</v>
      </c>
      <c r="J1466" s="12" t="str">
        <f t="shared" si="91"/>
        <v>Labour - Project Managment</v>
      </c>
    </row>
    <row r="1467" spans="1:10" ht="16">
      <c r="A1467" s="13" t="s">
        <v>746</v>
      </c>
      <c r="B1467" s="12" t="s">
        <v>105</v>
      </c>
      <c r="D1467" s="12" t="s">
        <v>759</v>
      </c>
      <c r="E1467" s="12">
        <v>2015</v>
      </c>
      <c r="F1467" s="14" t="str">
        <f t="shared" si="88"/>
        <v>2025-03-31Journal Entry41006 Labour - General2015</v>
      </c>
      <c r="G1467" s="15">
        <f t="shared" si="89"/>
        <v>45747</v>
      </c>
      <c r="H1467" s="16" t="str">
        <f>IF((IFERROR((VLOOKUP(D1467,'Automation (QBO)'!A:B,2,FALSE)),"0"))=0,"Suspense",(IFERROR((VLOOKUP(D1467,'Automation (QBO)'!A:B,2,FALSE)),"Suspense")))</f>
        <v>Labour - General</v>
      </c>
      <c r="I1467" s="17">
        <f t="shared" si="90"/>
        <v>2015</v>
      </c>
      <c r="J1467" s="12" t="str">
        <f t="shared" si="91"/>
        <v>Labour - General</v>
      </c>
    </row>
    <row r="1468" spans="1:10" ht="16">
      <c r="A1468" s="13" t="s">
        <v>746</v>
      </c>
      <c r="B1468" s="12" t="s">
        <v>105</v>
      </c>
      <c r="D1468" s="12" t="s">
        <v>667</v>
      </c>
      <c r="E1468" s="12">
        <v>-462.49</v>
      </c>
      <c r="F1468" s="14" t="str">
        <f t="shared" si="88"/>
        <v>2025-03-31Journal Entry41005 Labour - Project Managment-462.49</v>
      </c>
      <c r="G1468" s="15">
        <f t="shared" si="89"/>
        <v>45747</v>
      </c>
      <c r="H1468" s="16" t="str">
        <f>IF((IFERROR((VLOOKUP(D1468,'Automation (QBO)'!A:B,2,FALSE)),"0"))=0,"Suspense",(IFERROR((VLOOKUP(D1468,'Automation (QBO)'!A:B,2,FALSE)),"Suspense")))</f>
        <v>Labour - Project Managment</v>
      </c>
      <c r="I1468" s="17">
        <f t="shared" si="90"/>
        <v>-462.49</v>
      </c>
      <c r="J1468" s="12" t="str">
        <f t="shared" si="91"/>
        <v>Labour - Project Managment</v>
      </c>
    </row>
    <row r="1469" spans="1:10" ht="16">
      <c r="A1469" s="13" t="s">
        <v>746</v>
      </c>
      <c r="B1469" s="12" t="s">
        <v>105</v>
      </c>
      <c r="D1469" s="12" t="s">
        <v>760</v>
      </c>
      <c r="E1469" s="12">
        <v>59.49</v>
      </c>
      <c r="F1469" s="14" t="str">
        <f t="shared" si="88"/>
        <v>2025-03-31Journal Entry42015 Margin - Materials59.49</v>
      </c>
      <c r="G1469" s="15">
        <f t="shared" si="89"/>
        <v>45747</v>
      </c>
      <c r="H1469" s="16" t="str">
        <f>IF((IFERROR((VLOOKUP(D1469,'Automation (QBO)'!A:B,2,FALSE)),"0"))=0,"Suspense",(IFERROR((VLOOKUP(D1469,'Automation (QBO)'!A:B,2,FALSE)),"Suspense")))</f>
        <v>Margin - Materials</v>
      </c>
      <c r="I1469" s="17">
        <f t="shared" si="90"/>
        <v>59.49</v>
      </c>
      <c r="J1469" s="12" t="str">
        <f t="shared" si="91"/>
        <v>Margin - Materials</v>
      </c>
    </row>
    <row r="1470" spans="1:10" ht="16">
      <c r="A1470" s="13" t="s">
        <v>746</v>
      </c>
      <c r="B1470" s="12" t="s">
        <v>105</v>
      </c>
      <c r="D1470" s="12" t="s">
        <v>762</v>
      </c>
      <c r="E1470" s="12">
        <v>403</v>
      </c>
      <c r="F1470" s="14" t="str">
        <f t="shared" si="88"/>
        <v>2025-03-31Journal Entry42025 Margin - Labour403</v>
      </c>
      <c r="G1470" s="15">
        <f t="shared" si="89"/>
        <v>45747</v>
      </c>
      <c r="H1470" s="16" t="str">
        <f>IF((IFERROR((VLOOKUP(D1470,'Automation (QBO)'!A:B,2,FALSE)),"0"))=0,"Suspense",(IFERROR((VLOOKUP(D1470,'Automation (QBO)'!A:B,2,FALSE)),"Suspense")))</f>
        <v>Margin - Labour</v>
      </c>
      <c r="I1470" s="17">
        <f t="shared" si="90"/>
        <v>403</v>
      </c>
      <c r="J1470" s="12" t="str">
        <f t="shared" si="91"/>
        <v>Margin - Labour</v>
      </c>
    </row>
    <row r="1471" spans="1:10" ht="16">
      <c r="A1471" s="13" t="s">
        <v>746</v>
      </c>
      <c r="B1471" s="12" t="s">
        <v>105</v>
      </c>
      <c r="D1471" s="12" t="s">
        <v>667</v>
      </c>
      <c r="E1471" s="12">
        <v>-3055</v>
      </c>
      <c r="F1471" s="14" t="str">
        <f t="shared" si="88"/>
        <v>2025-03-31Journal Entry41005 Labour - Project Managment-3055</v>
      </c>
      <c r="G1471" s="15">
        <f t="shared" si="89"/>
        <v>45747</v>
      </c>
      <c r="H1471" s="16" t="str">
        <f>IF((IFERROR((VLOOKUP(D1471,'Automation (QBO)'!A:B,2,FALSE)),"0"))=0,"Suspense",(IFERROR((VLOOKUP(D1471,'Automation (QBO)'!A:B,2,FALSE)),"Suspense")))</f>
        <v>Labour - Project Managment</v>
      </c>
      <c r="I1471" s="17">
        <f t="shared" si="90"/>
        <v>-3055</v>
      </c>
      <c r="J1471" s="12" t="str">
        <f t="shared" si="91"/>
        <v>Labour - Project Managment</v>
      </c>
    </row>
    <row r="1472" spans="1:10" ht="16">
      <c r="A1472" s="13" t="s">
        <v>746</v>
      </c>
      <c r="B1472" s="12" t="s">
        <v>105</v>
      </c>
      <c r="D1472" s="12" t="s">
        <v>759</v>
      </c>
      <c r="E1472" s="12">
        <v>3055</v>
      </c>
      <c r="F1472" s="14" t="str">
        <f t="shared" si="88"/>
        <v>2025-03-31Journal Entry41006 Labour - General3055</v>
      </c>
      <c r="G1472" s="15">
        <f t="shared" si="89"/>
        <v>45747</v>
      </c>
      <c r="H1472" s="16" t="str">
        <f>IF((IFERROR((VLOOKUP(D1472,'Automation (QBO)'!A:B,2,FALSE)),"0"))=0,"Suspense",(IFERROR((VLOOKUP(D1472,'Automation (QBO)'!A:B,2,FALSE)),"Suspense")))</f>
        <v>Labour - General</v>
      </c>
      <c r="I1472" s="17">
        <f t="shared" si="90"/>
        <v>3055</v>
      </c>
      <c r="J1472" s="12" t="str">
        <f t="shared" si="91"/>
        <v>Labour - General</v>
      </c>
    </row>
    <row r="1473" spans="1:10" ht="16">
      <c r="A1473" s="13" t="s">
        <v>746</v>
      </c>
      <c r="B1473" s="12" t="s">
        <v>105</v>
      </c>
      <c r="D1473" s="12" t="s">
        <v>667</v>
      </c>
      <c r="E1473" s="12">
        <v>-2442.46</v>
      </c>
      <c r="F1473" s="14" t="str">
        <f t="shared" si="88"/>
        <v>2025-03-31Journal Entry41005 Labour - Project Managment-2442.46</v>
      </c>
      <c r="G1473" s="15">
        <f t="shared" si="89"/>
        <v>45747</v>
      </c>
      <c r="H1473" s="16" t="str">
        <f>IF((IFERROR((VLOOKUP(D1473,'Automation (QBO)'!A:B,2,FALSE)),"0"))=0,"Suspense",(IFERROR((VLOOKUP(D1473,'Automation (QBO)'!A:B,2,FALSE)),"Suspense")))</f>
        <v>Labour - Project Managment</v>
      </c>
      <c r="I1473" s="17">
        <f t="shared" si="90"/>
        <v>-2442.46</v>
      </c>
      <c r="J1473" s="12" t="str">
        <f t="shared" si="91"/>
        <v>Labour - Project Managment</v>
      </c>
    </row>
    <row r="1474" spans="1:10" ht="16">
      <c r="A1474" s="13" t="s">
        <v>746</v>
      </c>
      <c r="B1474" s="12" t="s">
        <v>105</v>
      </c>
      <c r="D1474" s="12" t="s">
        <v>761</v>
      </c>
      <c r="E1474" s="12">
        <v>1831.46</v>
      </c>
      <c r="F1474" s="14" t="str">
        <f t="shared" ref="F1474:F1537" si="92">A1474&amp;B1474&amp;C1474&amp;D1474&amp;E1474</f>
        <v>2025-03-31Journal Entry42020 Margin - Subcontractor1831.46</v>
      </c>
      <c r="G1474" s="15">
        <f t="shared" ref="G1474:G1537" si="93">IFERROR((DATEVALUE(A1474)),A1474)</f>
        <v>45747</v>
      </c>
      <c r="H1474" s="16" t="str">
        <f>IF((IFERROR((VLOOKUP(D1474,'Automation (QBO)'!A:B,2,FALSE)),"0"))=0,"Suspense",(IFERROR((VLOOKUP(D1474,'Automation (QBO)'!A:B,2,FALSE)),"Suspense")))</f>
        <v>Margin - Subcontractor</v>
      </c>
      <c r="I1474" s="17">
        <f t="shared" ref="I1474:I1537" si="94">E1474</f>
        <v>1831.46</v>
      </c>
      <c r="J1474" s="12" t="str">
        <f t="shared" ref="J1474:J1537" si="95">H1474</f>
        <v>Margin - Subcontractor</v>
      </c>
    </row>
    <row r="1475" spans="1:10" ht="16">
      <c r="A1475" s="13" t="s">
        <v>746</v>
      </c>
      <c r="B1475" s="12" t="s">
        <v>105</v>
      </c>
      <c r="D1475" s="12" t="s">
        <v>762</v>
      </c>
      <c r="E1475" s="12">
        <v>611</v>
      </c>
      <c r="F1475" s="14" t="str">
        <f t="shared" si="92"/>
        <v>2025-03-31Journal Entry42025 Margin - Labour611</v>
      </c>
      <c r="G1475" s="15">
        <f t="shared" si="93"/>
        <v>45747</v>
      </c>
      <c r="H1475" s="16" t="str">
        <f>IF((IFERROR((VLOOKUP(D1475,'Automation (QBO)'!A:B,2,FALSE)),"0"))=0,"Suspense",(IFERROR((VLOOKUP(D1475,'Automation (QBO)'!A:B,2,FALSE)),"Suspense")))</f>
        <v>Margin - Labour</v>
      </c>
      <c r="I1475" s="17">
        <f t="shared" si="94"/>
        <v>611</v>
      </c>
      <c r="J1475" s="12" t="str">
        <f t="shared" si="95"/>
        <v>Margin - Labour</v>
      </c>
    </row>
    <row r="1476" spans="1:10" ht="16">
      <c r="A1476" s="13" t="s">
        <v>746</v>
      </c>
      <c r="B1476" s="12" t="s">
        <v>78</v>
      </c>
      <c r="C1476" s="12" t="s">
        <v>139</v>
      </c>
      <c r="D1476" s="12" t="s">
        <v>207</v>
      </c>
      <c r="E1476" s="12">
        <v>-6</v>
      </c>
      <c r="F1476" s="14" t="str">
        <f t="shared" si="92"/>
        <v>2025-03-31ExpenseService Charge11010 Savings (CIBC)-6</v>
      </c>
      <c r="G1476" s="15">
        <f t="shared" si="93"/>
        <v>45747</v>
      </c>
      <c r="H1476" s="16" t="str">
        <f>IF((IFERROR((VLOOKUP(D1476,'Automation (QBO)'!A:B,2,FALSE)),"0"))=0,"Suspense",(IFERROR((VLOOKUP(D1476,'Automation (QBO)'!A:B,2,FALSE)),"Suspense")))</f>
        <v>Savings (CIBC)</v>
      </c>
      <c r="I1476" s="17">
        <f t="shared" si="94"/>
        <v>-6</v>
      </c>
      <c r="J1476" s="12" t="str">
        <f t="shared" si="95"/>
        <v>Savings (CIBC)</v>
      </c>
    </row>
    <row r="1477" spans="1:10" ht="16">
      <c r="A1477" s="13" t="s">
        <v>746</v>
      </c>
      <c r="B1477" s="12" t="s">
        <v>78</v>
      </c>
      <c r="C1477" s="12" t="s">
        <v>81</v>
      </c>
      <c r="D1477" s="12" t="s">
        <v>506</v>
      </c>
      <c r="E1477" s="12">
        <v>145.27000000000001</v>
      </c>
      <c r="F1477" s="14" t="str">
        <f t="shared" si="92"/>
        <v>2025-03-31ExpenseHome Depot21010 Credit Card (CIBC Visa)145.27</v>
      </c>
      <c r="G1477" s="15">
        <f t="shared" si="93"/>
        <v>45747</v>
      </c>
      <c r="H1477" s="16" t="str">
        <f>IF((IFERROR((VLOOKUP(D1477,'Automation (QBO)'!A:B,2,FALSE)),"0"))=0,"Suspense",(IFERROR((VLOOKUP(D1477,'Automation (QBO)'!A:B,2,FALSE)),"Suspense")))</f>
        <v>Credit Card (CIBC Visa)</v>
      </c>
      <c r="I1477" s="17">
        <f t="shared" si="94"/>
        <v>145.27000000000001</v>
      </c>
      <c r="J1477" s="12" t="str">
        <f t="shared" si="95"/>
        <v>Credit Card (CIBC Visa)</v>
      </c>
    </row>
    <row r="1478" spans="1:10" ht="16">
      <c r="A1478" s="13" t="s">
        <v>746</v>
      </c>
      <c r="B1478" s="12" t="s">
        <v>78</v>
      </c>
      <c r="C1478" s="12" t="s">
        <v>782</v>
      </c>
      <c r="D1478" s="12" t="s">
        <v>506</v>
      </c>
      <c r="E1478" s="12">
        <v>94.28</v>
      </c>
      <c r="F1478" s="14" t="str">
        <f t="shared" si="92"/>
        <v>2025-03-31ExpenseHilton Garden Inn.21010 Credit Card (CIBC Visa)94.28</v>
      </c>
      <c r="G1478" s="15">
        <f t="shared" si="93"/>
        <v>45747</v>
      </c>
      <c r="H1478" s="16" t="str">
        <f>IF((IFERROR((VLOOKUP(D1478,'Automation (QBO)'!A:B,2,FALSE)),"0"))=0,"Suspense",(IFERROR((VLOOKUP(D1478,'Automation (QBO)'!A:B,2,FALSE)),"Suspense")))</f>
        <v>Credit Card (CIBC Visa)</v>
      </c>
      <c r="I1478" s="17">
        <f t="shared" si="94"/>
        <v>94.28</v>
      </c>
      <c r="J1478" s="12" t="str">
        <f t="shared" si="95"/>
        <v>Credit Card (CIBC Visa)</v>
      </c>
    </row>
    <row r="1479" spans="1:10" ht="16">
      <c r="A1479" s="13" t="s">
        <v>746</v>
      </c>
      <c r="B1479" s="12" t="s">
        <v>78</v>
      </c>
      <c r="C1479" s="12" t="s">
        <v>95</v>
      </c>
      <c r="D1479" s="12" t="s">
        <v>506</v>
      </c>
      <c r="E1479" s="12">
        <v>7</v>
      </c>
      <c r="F1479" s="14" t="str">
        <f t="shared" si="92"/>
        <v>2025-03-31ExpenseImpark21010 Credit Card (CIBC Visa)7</v>
      </c>
      <c r="G1479" s="15">
        <f t="shared" si="93"/>
        <v>45747</v>
      </c>
      <c r="H1479" s="16" t="str">
        <f>IF((IFERROR((VLOOKUP(D1479,'Automation (QBO)'!A:B,2,FALSE)),"0"))=0,"Suspense",(IFERROR((VLOOKUP(D1479,'Automation (QBO)'!A:B,2,FALSE)),"Suspense")))</f>
        <v>Credit Card (CIBC Visa)</v>
      </c>
      <c r="I1479" s="17">
        <f t="shared" si="94"/>
        <v>7</v>
      </c>
      <c r="J1479" s="12" t="str">
        <f t="shared" si="95"/>
        <v>Credit Card (CIBC Visa)</v>
      </c>
    </row>
    <row r="1480" spans="1:10" ht="16">
      <c r="A1480" s="13" t="s">
        <v>746</v>
      </c>
      <c r="B1480" s="12" t="s">
        <v>78</v>
      </c>
      <c r="C1480" s="12" t="s">
        <v>781</v>
      </c>
      <c r="D1480" s="12" t="s">
        <v>506</v>
      </c>
      <c r="E1480" s="12">
        <v>147.78</v>
      </c>
      <c r="F1480" s="14" t="str">
        <f t="shared" si="92"/>
        <v>2025-03-31ExpenseShell USA21010 Credit Card (CIBC Visa)147.78</v>
      </c>
      <c r="G1480" s="15">
        <f t="shared" si="93"/>
        <v>45747</v>
      </c>
      <c r="H1480" s="16" t="str">
        <f>IF((IFERROR((VLOOKUP(D1480,'Automation (QBO)'!A:B,2,FALSE)),"0"))=0,"Suspense",(IFERROR((VLOOKUP(D1480,'Automation (QBO)'!A:B,2,FALSE)),"Suspense")))</f>
        <v>Credit Card (CIBC Visa)</v>
      </c>
      <c r="I1480" s="17">
        <f t="shared" si="94"/>
        <v>147.78</v>
      </c>
      <c r="J1480" s="12" t="str">
        <f t="shared" si="95"/>
        <v>Credit Card (CIBC Visa)</v>
      </c>
    </row>
    <row r="1481" spans="1:10" ht="16">
      <c r="A1481" s="13" t="s">
        <v>746</v>
      </c>
      <c r="B1481" s="12" t="s">
        <v>78</v>
      </c>
      <c r="C1481" s="12" t="s">
        <v>781</v>
      </c>
      <c r="D1481" s="12" t="s">
        <v>506</v>
      </c>
      <c r="E1481" s="12">
        <v>48.91</v>
      </c>
      <c r="F1481" s="14" t="str">
        <f t="shared" si="92"/>
        <v>2025-03-31ExpenseShell USA21010 Credit Card (CIBC Visa)48.91</v>
      </c>
      <c r="G1481" s="15">
        <f t="shared" si="93"/>
        <v>45747</v>
      </c>
      <c r="H1481" s="16" t="str">
        <f>IF((IFERROR((VLOOKUP(D1481,'Automation (QBO)'!A:B,2,FALSE)),"0"))=0,"Suspense",(IFERROR((VLOOKUP(D1481,'Automation (QBO)'!A:B,2,FALSE)),"Suspense")))</f>
        <v>Credit Card (CIBC Visa)</v>
      </c>
      <c r="I1481" s="17">
        <f t="shared" si="94"/>
        <v>48.91</v>
      </c>
      <c r="J1481" s="12" t="str">
        <f t="shared" si="95"/>
        <v>Credit Card (CIBC Visa)</v>
      </c>
    </row>
    <row r="1482" spans="1:10" ht="16">
      <c r="A1482" s="13" t="s">
        <v>746</v>
      </c>
      <c r="B1482" s="12" t="s">
        <v>78</v>
      </c>
      <c r="C1482" s="12" t="s">
        <v>137</v>
      </c>
      <c r="D1482" s="12" t="s">
        <v>506</v>
      </c>
      <c r="E1482" s="12">
        <v>29.11</v>
      </c>
      <c r="F1482" s="14" t="str">
        <f t="shared" si="92"/>
        <v>2025-03-31ExpenseAdobe21010 Credit Card (CIBC Visa)29.11</v>
      </c>
      <c r="G1482" s="15">
        <f t="shared" si="93"/>
        <v>45747</v>
      </c>
      <c r="H1482" s="16" t="str">
        <f>IF((IFERROR((VLOOKUP(D1482,'Automation (QBO)'!A:B,2,FALSE)),"0"))=0,"Suspense",(IFERROR((VLOOKUP(D1482,'Automation (QBO)'!A:B,2,FALSE)),"Suspense")))</f>
        <v>Credit Card (CIBC Visa)</v>
      </c>
      <c r="I1482" s="17">
        <f t="shared" si="94"/>
        <v>29.11</v>
      </c>
      <c r="J1482" s="12" t="str">
        <f t="shared" si="95"/>
        <v>Credit Card (CIBC Visa)</v>
      </c>
    </row>
    <row r="1483" spans="1:10" ht="16">
      <c r="A1483" s="13" t="s">
        <v>746</v>
      </c>
      <c r="B1483" s="12" t="s">
        <v>78</v>
      </c>
      <c r="C1483" s="12" t="s">
        <v>100</v>
      </c>
      <c r="D1483" s="12" t="s">
        <v>506</v>
      </c>
      <c r="E1483" s="12">
        <v>27.24</v>
      </c>
      <c r="F1483" s="14" t="str">
        <f t="shared" si="92"/>
        <v>2025-03-31ExpenseMicrosoft Canada Inc21010 Credit Card (CIBC Visa)27.24</v>
      </c>
      <c r="G1483" s="15">
        <f t="shared" si="93"/>
        <v>45747</v>
      </c>
      <c r="H1483" s="16" t="str">
        <f>IF((IFERROR((VLOOKUP(D1483,'Automation (QBO)'!A:B,2,FALSE)),"0"))=0,"Suspense",(IFERROR((VLOOKUP(D1483,'Automation (QBO)'!A:B,2,FALSE)),"Suspense")))</f>
        <v>Credit Card (CIBC Visa)</v>
      </c>
      <c r="I1483" s="17">
        <f t="shared" si="94"/>
        <v>27.24</v>
      </c>
      <c r="J1483" s="12" t="str">
        <f t="shared" si="95"/>
        <v>Credit Card (CIBC Visa)</v>
      </c>
    </row>
    <row r="1484" spans="1:10" ht="16">
      <c r="A1484" s="13" t="s">
        <v>746</v>
      </c>
      <c r="B1484" s="12" t="s">
        <v>78</v>
      </c>
      <c r="C1484" s="12" t="s">
        <v>745</v>
      </c>
      <c r="D1484" s="12" t="s">
        <v>506</v>
      </c>
      <c r="E1484" s="12">
        <v>16.100000000000001</v>
      </c>
      <c r="F1484" s="14" t="str">
        <f t="shared" si="92"/>
        <v>2025-03-31ExpenseCloudFlare21010 Credit Card (CIBC Visa)16.1</v>
      </c>
      <c r="G1484" s="15">
        <f t="shared" si="93"/>
        <v>45747</v>
      </c>
      <c r="H1484" s="16" t="str">
        <f>IF((IFERROR((VLOOKUP(D1484,'Automation (QBO)'!A:B,2,FALSE)),"0"))=0,"Suspense",(IFERROR((VLOOKUP(D1484,'Automation (QBO)'!A:B,2,FALSE)),"Suspense")))</f>
        <v>Credit Card (CIBC Visa)</v>
      </c>
      <c r="I1484" s="17">
        <f t="shared" si="94"/>
        <v>16.100000000000001</v>
      </c>
      <c r="J1484" s="12" t="str">
        <f t="shared" si="95"/>
        <v>Credit Card (CIBC Visa)</v>
      </c>
    </row>
    <row r="1485" spans="1:10" ht="16">
      <c r="A1485" s="13" t="s">
        <v>752</v>
      </c>
      <c r="B1485" s="12" t="s">
        <v>78</v>
      </c>
      <c r="C1485" s="12" t="s">
        <v>91</v>
      </c>
      <c r="D1485" s="12" t="s">
        <v>660</v>
      </c>
      <c r="E1485" s="12">
        <v>37</v>
      </c>
      <c r="F1485" s="14" t="str">
        <f t="shared" si="92"/>
        <v>2025-04-01ExpenseWix52152 Technology &amp; Website37</v>
      </c>
      <c r="G1485" s="15">
        <f t="shared" si="93"/>
        <v>45748</v>
      </c>
      <c r="H1485" s="16" t="str">
        <f>IF((IFERROR((VLOOKUP(D1485,'Automation (QBO)'!A:B,2,FALSE)),"0"))=0,"Suspense",(IFERROR((VLOOKUP(D1485,'Automation (QBO)'!A:B,2,FALSE)),"Suspense")))</f>
        <v>Technology &amp; Website</v>
      </c>
      <c r="I1485" s="17">
        <f t="shared" si="94"/>
        <v>37</v>
      </c>
      <c r="J1485" s="12" t="str">
        <f t="shared" si="95"/>
        <v>Technology &amp; Website</v>
      </c>
    </row>
    <row r="1486" spans="1:10" ht="16">
      <c r="A1486" s="13" t="s">
        <v>752</v>
      </c>
      <c r="B1486" s="12" t="s">
        <v>78</v>
      </c>
      <c r="C1486" s="12" t="s">
        <v>142</v>
      </c>
      <c r="D1486" s="12" t="s">
        <v>404</v>
      </c>
      <c r="E1486" s="12">
        <v>1252.44</v>
      </c>
      <c r="F1486" s="14" t="str">
        <f t="shared" si="92"/>
        <v>2025-04-01ExpenseInsurance WayPoint Portfolio Inc.52175 Insurance1252.44</v>
      </c>
      <c r="G1486" s="15">
        <f t="shared" si="93"/>
        <v>45748</v>
      </c>
      <c r="H1486" s="16" t="str">
        <f>IF((IFERROR((VLOOKUP(D1486,'Automation (QBO)'!A:B,2,FALSE)),"0"))=0,"Suspense",(IFERROR((VLOOKUP(D1486,'Automation (QBO)'!A:B,2,FALSE)),"Suspense")))</f>
        <v>Insurance</v>
      </c>
      <c r="I1486" s="17">
        <f t="shared" si="94"/>
        <v>1252.44</v>
      </c>
      <c r="J1486" s="12" t="str">
        <f t="shared" si="95"/>
        <v>Insurance</v>
      </c>
    </row>
    <row r="1487" spans="1:10" ht="16">
      <c r="A1487" s="13" t="s">
        <v>752</v>
      </c>
      <c r="B1487" s="12" t="s">
        <v>78</v>
      </c>
      <c r="C1487" s="12" t="s">
        <v>142</v>
      </c>
      <c r="D1487" s="12" t="s">
        <v>199</v>
      </c>
      <c r="E1487" s="12">
        <v>0</v>
      </c>
      <c r="F1487" s="14" t="str">
        <f t="shared" si="92"/>
        <v>2025-04-01ExpenseInsurance WayPoint Portfolio Inc.21020 GST/HST Payable0</v>
      </c>
      <c r="G1487" s="15">
        <f t="shared" si="93"/>
        <v>45748</v>
      </c>
      <c r="H1487" s="16" t="str">
        <f>IF((IFERROR((VLOOKUP(D1487,'Automation (QBO)'!A:B,2,FALSE)),"0"))=0,"Suspense",(IFERROR((VLOOKUP(D1487,'Automation (QBO)'!A:B,2,FALSE)),"Suspense")))</f>
        <v>GST/HST Payable</v>
      </c>
      <c r="I1487" s="17">
        <f t="shared" si="94"/>
        <v>0</v>
      </c>
      <c r="J1487" s="12" t="str">
        <f t="shared" si="95"/>
        <v>GST/HST Payable</v>
      </c>
    </row>
    <row r="1488" spans="1:10" ht="16">
      <c r="A1488" s="13" t="s">
        <v>752</v>
      </c>
      <c r="B1488" s="12" t="s">
        <v>78</v>
      </c>
      <c r="C1488" s="12" t="s">
        <v>142</v>
      </c>
      <c r="D1488" s="12" t="s">
        <v>201</v>
      </c>
      <c r="E1488" s="12">
        <v>-1252.44</v>
      </c>
      <c r="F1488" s="14" t="str">
        <f t="shared" si="92"/>
        <v>2025-04-01ExpenseInsurance WayPoint Portfolio Inc.11005 Chequing (CIBC)-1252.44</v>
      </c>
      <c r="G1488" s="15">
        <f t="shared" si="93"/>
        <v>45748</v>
      </c>
      <c r="H1488" s="16" t="str">
        <f>IF((IFERROR((VLOOKUP(D1488,'Automation (QBO)'!A:B,2,FALSE)),"0"))=0,"Suspense",(IFERROR((VLOOKUP(D1488,'Automation (QBO)'!A:B,2,FALSE)),"Suspense")))</f>
        <v>Chequing (CIBC)</v>
      </c>
      <c r="I1488" s="17">
        <f t="shared" si="94"/>
        <v>-1252.44</v>
      </c>
      <c r="J1488" s="12" t="str">
        <f t="shared" si="95"/>
        <v>Chequing (CIBC)</v>
      </c>
    </row>
    <row r="1489" spans="1:10" ht="16">
      <c r="A1489" s="13" t="s">
        <v>752</v>
      </c>
      <c r="B1489" s="12" t="s">
        <v>78</v>
      </c>
      <c r="C1489" s="12" t="s">
        <v>712</v>
      </c>
      <c r="D1489" s="12" t="s">
        <v>655</v>
      </c>
      <c r="E1489" s="12">
        <v>2094.75</v>
      </c>
      <c r="F1489" s="14" t="str">
        <f t="shared" si="92"/>
        <v>2025-04-01ExpenseJosh Sathiananthan LTD.51320 Project Expense - Subcontractors2094.75</v>
      </c>
      <c r="G1489" s="15">
        <f t="shared" si="93"/>
        <v>45748</v>
      </c>
      <c r="H1489" s="16" t="str">
        <f>IF((IFERROR((VLOOKUP(D1489,'Automation (QBO)'!A:B,2,FALSE)),"0"))=0,"Suspense",(IFERROR((VLOOKUP(D1489,'Automation (QBO)'!A:B,2,FALSE)),"Suspense")))</f>
        <v>Project Expense - Subcontractors</v>
      </c>
      <c r="I1489" s="17">
        <f t="shared" si="94"/>
        <v>2094.75</v>
      </c>
      <c r="J1489" s="12" t="str">
        <f t="shared" si="95"/>
        <v>Project Expense - Subcontractors</v>
      </c>
    </row>
    <row r="1490" spans="1:10" ht="16">
      <c r="A1490" s="13" t="s">
        <v>752</v>
      </c>
      <c r="B1490" s="12" t="s">
        <v>78</v>
      </c>
      <c r="C1490" s="12" t="s">
        <v>712</v>
      </c>
      <c r="D1490" s="12" t="s">
        <v>199</v>
      </c>
      <c r="E1490" s="12">
        <v>0</v>
      </c>
      <c r="F1490" s="14" t="str">
        <f t="shared" si="92"/>
        <v>2025-04-01ExpenseJosh Sathiananthan LTD.21020 GST/HST Payable0</v>
      </c>
      <c r="G1490" s="15">
        <f t="shared" si="93"/>
        <v>45748</v>
      </c>
      <c r="H1490" s="16" t="str">
        <f>IF((IFERROR((VLOOKUP(D1490,'Automation (QBO)'!A:B,2,FALSE)),"0"))=0,"Suspense",(IFERROR((VLOOKUP(D1490,'Automation (QBO)'!A:B,2,FALSE)),"Suspense")))</f>
        <v>GST/HST Payable</v>
      </c>
      <c r="I1490" s="17">
        <f t="shared" si="94"/>
        <v>0</v>
      </c>
      <c r="J1490" s="12" t="str">
        <f t="shared" si="95"/>
        <v>GST/HST Payable</v>
      </c>
    </row>
    <row r="1491" spans="1:10" ht="16">
      <c r="A1491" s="13" t="s">
        <v>752</v>
      </c>
      <c r="B1491" s="12" t="s">
        <v>78</v>
      </c>
      <c r="C1491" s="12" t="s">
        <v>712</v>
      </c>
      <c r="D1491" s="12" t="s">
        <v>201</v>
      </c>
      <c r="E1491" s="12">
        <v>-2493.75</v>
      </c>
      <c r="F1491" s="14" t="str">
        <f t="shared" si="92"/>
        <v>2025-04-01ExpenseJosh Sathiananthan LTD.11005 Chequing (CIBC)-2493.75</v>
      </c>
      <c r="G1491" s="15">
        <f t="shared" si="93"/>
        <v>45748</v>
      </c>
      <c r="H1491" s="16" t="str">
        <f>IF((IFERROR((VLOOKUP(D1491,'Automation (QBO)'!A:B,2,FALSE)),"0"))=0,"Suspense",(IFERROR((VLOOKUP(D1491,'Automation (QBO)'!A:B,2,FALSE)),"Suspense")))</f>
        <v>Chequing (CIBC)</v>
      </c>
      <c r="I1491" s="17">
        <f t="shared" si="94"/>
        <v>-2493.75</v>
      </c>
      <c r="J1491" s="12" t="str">
        <f t="shared" si="95"/>
        <v>Chequing (CIBC)</v>
      </c>
    </row>
    <row r="1492" spans="1:10" ht="16">
      <c r="A1492" s="13" t="s">
        <v>752</v>
      </c>
      <c r="B1492" s="12" t="s">
        <v>78</v>
      </c>
      <c r="C1492" s="12" t="s">
        <v>712</v>
      </c>
      <c r="D1492" s="12" t="s">
        <v>655</v>
      </c>
      <c r="E1492" s="12">
        <v>2493.75</v>
      </c>
      <c r="F1492" s="14" t="str">
        <f t="shared" si="92"/>
        <v>2025-04-01ExpenseJosh Sathiananthan LTD.51320 Project Expense - Subcontractors2493.75</v>
      </c>
      <c r="G1492" s="15">
        <f t="shared" si="93"/>
        <v>45748</v>
      </c>
      <c r="H1492" s="16" t="str">
        <f>IF((IFERROR((VLOOKUP(D1492,'Automation (QBO)'!A:B,2,FALSE)),"0"))=0,"Suspense",(IFERROR((VLOOKUP(D1492,'Automation (QBO)'!A:B,2,FALSE)),"Suspense")))</f>
        <v>Project Expense - Subcontractors</v>
      </c>
      <c r="I1492" s="17">
        <f t="shared" si="94"/>
        <v>2493.75</v>
      </c>
      <c r="J1492" s="12" t="str">
        <f t="shared" si="95"/>
        <v>Project Expense - Subcontractors</v>
      </c>
    </row>
    <row r="1493" spans="1:10" ht="16">
      <c r="A1493" s="13" t="s">
        <v>752</v>
      </c>
      <c r="B1493" s="12" t="s">
        <v>78</v>
      </c>
      <c r="C1493" s="12" t="s">
        <v>712</v>
      </c>
      <c r="D1493" s="12" t="s">
        <v>199</v>
      </c>
      <c r="E1493" s="12">
        <v>0</v>
      </c>
      <c r="F1493" s="14" t="str">
        <f t="shared" si="92"/>
        <v>2025-04-01ExpenseJosh Sathiananthan LTD.21020 GST/HST Payable0</v>
      </c>
      <c r="G1493" s="15">
        <f t="shared" si="93"/>
        <v>45748</v>
      </c>
      <c r="H1493" s="16" t="str">
        <f>IF((IFERROR((VLOOKUP(D1493,'Automation (QBO)'!A:B,2,FALSE)),"0"))=0,"Suspense",(IFERROR((VLOOKUP(D1493,'Automation (QBO)'!A:B,2,FALSE)),"Suspense")))</f>
        <v>GST/HST Payable</v>
      </c>
      <c r="I1493" s="17">
        <f t="shared" si="94"/>
        <v>0</v>
      </c>
      <c r="J1493" s="12" t="str">
        <f t="shared" si="95"/>
        <v>GST/HST Payable</v>
      </c>
    </row>
    <row r="1494" spans="1:10" ht="16">
      <c r="A1494" s="13" t="s">
        <v>752</v>
      </c>
      <c r="B1494" s="12" t="s">
        <v>78</v>
      </c>
      <c r="C1494" s="12" t="s">
        <v>122</v>
      </c>
      <c r="D1494" s="12" t="s">
        <v>655</v>
      </c>
      <c r="E1494" s="12">
        <v>600</v>
      </c>
      <c r="F1494" s="14" t="str">
        <f t="shared" si="92"/>
        <v>2025-04-01ExpenseCrestlynn Contracting51320 Project Expense - Subcontractors600</v>
      </c>
      <c r="G1494" s="15">
        <f t="shared" si="93"/>
        <v>45748</v>
      </c>
      <c r="H1494" s="16" t="str">
        <f>IF((IFERROR((VLOOKUP(D1494,'Automation (QBO)'!A:B,2,FALSE)),"0"))=0,"Suspense",(IFERROR((VLOOKUP(D1494,'Automation (QBO)'!A:B,2,FALSE)),"Suspense")))</f>
        <v>Project Expense - Subcontractors</v>
      </c>
      <c r="I1494" s="17">
        <f t="shared" si="94"/>
        <v>600</v>
      </c>
      <c r="J1494" s="12" t="str">
        <f t="shared" si="95"/>
        <v>Project Expense - Subcontractors</v>
      </c>
    </row>
    <row r="1495" spans="1:10" ht="16">
      <c r="A1495" s="13" t="s">
        <v>752</v>
      </c>
      <c r="B1495" s="12" t="s">
        <v>78</v>
      </c>
      <c r="C1495" s="12" t="s">
        <v>122</v>
      </c>
      <c r="D1495" s="12" t="s">
        <v>199</v>
      </c>
      <c r="E1495" s="12">
        <v>-30</v>
      </c>
      <c r="F1495" s="14" t="str">
        <f t="shared" si="92"/>
        <v>2025-04-01ExpenseCrestlynn Contracting21020 GST/HST Payable-30</v>
      </c>
      <c r="G1495" s="15">
        <f t="shared" si="93"/>
        <v>45748</v>
      </c>
      <c r="H1495" s="16" t="str">
        <f>IF((IFERROR((VLOOKUP(D1495,'Automation (QBO)'!A:B,2,FALSE)),"0"))=0,"Suspense",(IFERROR((VLOOKUP(D1495,'Automation (QBO)'!A:B,2,FALSE)),"Suspense")))</f>
        <v>GST/HST Payable</v>
      </c>
      <c r="I1495" s="17">
        <f t="shared" si="94"/>
        <v>-30</v>
      </c>
      <c r="J1495" s="12" t="str">
        <f t="shared" si="95"/>
        <v>GST/HST Payable</v>
      </c>
    </row>
    <row r="1496" spans="1:10" ht="16">
      <c r="A1496" s="13" t="s">
        <v>752</v>
      </c>
      <c r="B1496" s="12" t="s">
        <v>78</v>
      </c>
      <c r="C1496" s="12" t="s">
        <v>111</v>
      </c>
      <c r="D1496" s="12" t="s">
        <v>655</v>
      </c>
      <c r="E1496" s="12">
        <v>875</v>
      </c>
      <c r="F1496" s="14" t="str">
        <f t="shared" si="92"/>
        <v>2025-04-01ExpenseReload Contracting Ltd.51320 Project Expense - Subcontractors875</v>
      </c>
      <c r="G1496" s="15">
        <f t="shared" si="93"/>
        <v>45748</v>
      </c>
      <c r="H1496" s="16" t="str">
        <f>IF((IFERROR((VLOOKUP(D1496,'Automation (QBO)'!A:B,2,FALSE)),"0"))=0,"Suspense",(IFERROR((VLOOKUP(D1496,'Automation (QBO)'!A:B,2,FALSE)),"Suspense")))</f>
        <v>Project Expense - Subcontractors</v>
      </c>
      <c r="I1496" s="17">
        <f t="shared" si="94"/>
        <v>875</v>
      </c>
      <c r="J1496" s="12" t="str">
        <f t="shared" si="95"/>
        <v>Project Expense - Subcontractors</v>
      </c>
    </row>
    <row r="1497" spans="1:10" ht="16">
      <c r="A1497" s="13" t="s">
        <v>752</v>
      </c>
      <c r="B1497" s="12" t="s">
        <v>78</v>
      </c>
      <c r="C1497" s="12" t="s">
        <v>111</v>
      </c>
      <c r="D1497" s="12" t="s">
        <v>199</v>
      </c>
      <c r="E1497" s="12">
        <v>-43.75</v>
      </c>
      <c r="F1497" s="14" t="str">
        <f t="shared" si="92"/>
        <v>2025-04-01ExpenseReload Contracting Ltd.21020 GST/HST Payable-43.75</v>
      </c>
      <c r="G1497" s="15">
        <f t="shared" si="93"/>
        <v>45748</v>
      </c>
      <c r="H1497" s="16" t="str">
        <f>IF((IFERROR((VLOOKUP(D1497,'Automation (QBO)'!A:B,2,FALSE)),"0"))=0,"Suspense",(IFERROR((VLOOKUP(D1497,'Automation (QBO)'!A:B,2,FALSE)),"Suspense")))</f>
        <v>GST/HST Payable</v>
      </c>
      <c r="I1497" s="17">
        <f t="shared" si="94"/>
        <v>-43.75</v>
      </c>
      <c r="J1497" s="12" t="str">
        <f t="shared" si="95"/>
        <v>GST/HST Payable</v>
      </c>
    </row>
    <row r="1498" spans="1:10" ht="16">
      <c r="A1498" s="13" t="s">
        <v>752</v>
      </c>
      <c r="B1498" s="12" t="s">
        <v>78</v>
      </c>
      <c r="C1498" s="12" t="s">
        <v>148</v>
      </c>
      <c r="D1498" s="12" t="s">
        <v>655</v>
      </c>
      <c r="E1498" s="12">
        <v>430</v>
      </c>
      <c r="F1498" s="14" t="str">
        <f t="shared" si="92"/>
        <v>2025-04-01ExpenseZachary Plass51320 Project Expense - Subcontractors430</v>
      </c>
      <c r="G1498" s="15">
        <f t="shared" si="93"/>
        <v>45748</v>
      </c>
      <c r="H1498" s="16" t="str">
        <f>IF((IFERROR((VLOOKUP(D1498,'Automation (QBO)'!A:B,2,FALSE)),"0"))=0,"Suspense",(IFERROR((VLOOKUP(D1498,'Automation (QBO)'!A:B,2,FALSE)),"Suspense")))</f>
        <v>Project Expense - Subcontractors</v>
      </c>
      <c r="I1498" s="17">
        <f t="shared" si="94"/>
        <v>430</v>
      </c>
      <c r="J1498" s="12" t="str">
        <f t="shared" si="95"/>
        <v>Project Expense - Subcontractors</v>
      </c>
    </row>
    <row r="1499" spans="1:10" ht="16">
      <c r="A1499" s="13" t="s">
        <v>752</v>
      </c>
      <c r="B1499" s="12" t="s">
        <v>78</v>
      </c>
      <c r="C1499" s="12" t="s">
        <v>148</v>
      </c>
      <c r="D1499" s="12" t="s">
        <v>199</v>
      </c>
      <c r="E1499" s="12">
        <v>0</v>
      </c>
      <c r="F1499" s="14" t="str">
        <f t="shared" si="92"/>
        <v>2025-04-01ExpenseZachary Plass21020 GST/HST Payable0</v>
      </c>
      <c r="G1499" s="15">
        <f t="shared" si="93"/>
        <v>45748</v>
      </c>
      <c r="H1499" s="16" t="str">
        <f>IF((IFERROR((VLOOKUP(D1499,'Automation (QBO)'!A:B,2,FALSE)),"0"))=0,"Suspense",(IFERROR((VLOOKUP(D1499,'Automation (QBO)'!A:B,2,FALSE)),"Suspense")))</f>
        <v>GST/HST Payable</v>
      </c>
      <c r="I1499" s="17">
        <f t="shared" si="94"/>
        <v>0</v>
      </c>
      <c r="J1499" s="12" t="str">
        <f t="shared" si="95"/>
        <v>GST/HST Payable</v>
      </c>
    </row>
    <row r="1500" spans="1:10" ht="16">
      <c r="A1500" s="13" t="s">
        <v>752</v>
      </c>
      <c r="B1500" s="12" t="s">
        <v>78</v>
      </c>
      <c r="C1500" s="12" t="s">
        <v>766</v>
      </c>
      <c r="D1500" s="12" t="s">
        <v>660</v>
      </c>
      <c r="E1500" s="12">
        <v>8</v>
      </c>
      <c r="F1500" s="14" t="str">
        <f t="shared" si="92"/>
        <v>2025-04-01ExpenseAIR CANADA52152 Technology &amp; Website8</v>
      </c>
      <c r="G1500" s="15">
        <f t="shared" si="93"/>
        <v>45748</v>
      </c>
      <c r="H1500" s="16" t="str">
        <f>IF((IFERROR((VLOOKUP(D1500,'Automation (QBO)'!A:B,2,FALSE)),"0"))=0,"Suspense",(IFERROR((VLOOKUP(D1500,'Automation (QBO)'!A:B,2,FALSE)),"Suspense")))</f>
        <v>Technology &amp; Website</v>
      </c>
      <c r="I1500" s="17">
        <f t="shared" si="94"/>
        <v>8</v>
      </c>
      <c r="J1500" s="12" t="str">
        <f t="shared" si="95"/>
        <v>Technology &amp; Website</v>
      </c>
    </row>
    <row r="1501" spans="1:10" ht="16">
      <c r="A1501" s="13" t="s">
        <v>752</v>
      </c>
      <c r="B1501" s="12" t="s">
        <v>78</v>
      </c>
      <c r="C1501" s="12" t="s">
        <v>766</v>
      </c>
      <c r="D1501" s="12" t="s">
        <v>660</v>
      </c>
      <c r="E1501" s="12">
        <v>8</v>
      </c>
      <c r="F1501" s="14" t="str">
        <f t="shared" si="92"/>
        <v>2025-04-01ExpenseAIR CANADA52152 Technology &amp; Website8</v>
      </c>
      <c r="G1501" s="15">
        <f t="shared" si="93"/>
        <v>45748</v>
      </c>
      <c r="H1501" s="16" t="str">
        <f>IF((IFERROR((VLOOKUP(D1501,'Automation (QBO)'!A:B,2,FALSE)),"0"))=0,"Suspense",(IFERROR((VLOOKUP(D1501,'Automation (QBO)'!A:B,2,FALSE)),"Suspense")))</f>
        <v>Technology &amp; Website</v>
      </c>
      <c r="I1501" s="17">
        <f t="shared" si="94"/>
        <v>8</v>
      </c>
      <c r="J1501" s="12" t="str">
        <f t="shared" si="95"/>
        <v>Technology &amp; Website</v>
      </c>
    </row>
    <row r="1502" spans="1:10" ht="16">
      <c r="A1502" s="13" t="s">
        <v>752</v>
      </c>
      <c r="B1502" s="12" t="s">
        <v>78</v>
      </c>
      <c r="C1502" s="12" t="s">
        <v>100</v>
      </c>
      <c r="D1502" s="12" t="s">
        <v>384</v>
      </c>
      <c r="E1502" s="12">
        <v>9.08</v>
      </c>
      <c r="F1502" s="14" t="str">
        <f t="shared" si="92"/>
        <v>2025-04-01ExpenseMicrosoft Canada Inc52165 Subscriptions (Annual)9.08</v>
      </c>
      <c r="G1502" s="15">
        <f t="shared" si="93"/>
        <v>45748</v>
      </c>
      <c r="H1502" s="16" t="str">
        <f>IF((IFERROR((VLOOKUP(D1502,'Automation (QBO)'!A:B,2,FALSE)),"0"))=0,"Suspense",(IFERROR((VLOOKUP(D1502,'Automation (QBO)'!A:B,2,FALSE)),"Suspense")))</f>
        <v>Subscriptions (Annual)</v>
      </c>
      <c r="I1502" s="17">
        <f t="shared" si="94"/>
        <v>9.08</v>
      </c>
      <c r="J1502" s="12" t="str">
        <f t="shared" si="95"/>
        <v>Subscriptions (Annual)</v>
      </c>
    </row>
    <row r="1503" spans="1:10" ht="16">
      <c r="A1503" s="13" t="s">
        <v>752</v>
      </c>
      <c r="B1503" s="12" t="s">
        <v>78</v>
      </c>
      <c r="C1503" s="12" t="s">
        <v>100</v>
      </c>
      <c r="D1503" s="12" t="s">
        <v>199</v>
      </c>
      <c r="E1503" s="12">
        <v>0</v>
      </c>
      <c r="F1503" s="14" t="str">
        <f t="shared" si="92"/>
        <v>2025-04-01ExpenseMicrosoft Canada Inc21020 GST/HST Payable0</v>
      </c>
      <c r="G1503" s="15">
        <f t="shared" si="93"/>
        <v>45748</v>
      </c>
      <c r="H1503" s="16" t="str">
        <f>IF((IFERROR((VLOOKUP(D1503,'Automation (QBO)'!A:B,2,FALSE)),"0"))=0,"Suspense",(IFERROR((VLOOKUP(D1503,'Automation (QBO)'!A:B,2,FALSE)),"Suspense")))</f>
        <v>GST/HST Payable</v>
      </c>
      <c r="I1503" s="17">
        <f t="shared" si="94"/>
        <v>0</v>
      </c>
      <c r="J1503" s="12" t="str">
        <f t="shared" si="95"/>
        <v>GST/HST Payable</v>
      </c>
    </row>
    <row r="1504" spans="1:10" ht="16">
      <c r="A1504" s="13" t="s">
        <v>752</v>
      </c>
      <c r="B1504" s="12" t="s">
        <v>78</v>
      </c>
      <c r="C1504" s="12" t="s">
        <v>129</v>
      </c>
      <c r="D1504" s="12" t="s">
        <v>210</v>
      </c>
      <c r="E1504" s="12">
        <v>35.35</v>
      </c>
      <c r="F1504" s="14" t="str">
        <f t="shared" si="92"/>
        <v>2025-04-01ExpenseUber52205 Travel &amp; Parking35.35</v>
      </c>
      <c r="G1504" s="15">
        <f t="shared" si="93"/>
        <v>45748</v>
      </c>
      <c r="H1504" s="16" t="str">
        <f>IF((IFERROR((VLOOKUP(D1504,'Automation (QBO)'!A:B,2,FALSE)),"0"))=0,"Suspense",(IFERROR((VLOOKUP(D1504,'Automation (QBO)'!A:B,2,FALSE)),"Suspense")))</f>
        <v>Travel &amp; Parking</v>
      </c>
      <c r="I1504" s="17">
        <f t="shared" si="94"/>
        <v>35.35</v>
      </c>
      <c r="J1504" s="12" t="str">
        <f t="shared" si="95"/>
        <v>Travel &amp; Parking</v>
      </c>
    </row>
    <row r="1505" spans="1:10" ht="16">
      <c r="A1505" s="13" t="s">
        <v>752</v>
      </c>
      <c r="B1505" s="12" t="s">
        <v>78</v>
      </c>
      <c r="C1505" s="12" t="s">
        <v>129</v>
      </c>
      <c r="D1505" s="12" t="s">
        <v>199</v>
      </c>
      <c r="E1505" s="12">
        <v>0</v>
      </c>
      <c r="F1505" s="14" t="str">
        <f t="shared" si="92"/>
        <v>2025-04-01ExpenseUber21020 GST/HST Payable0</v>
      </c>
      <c r="G1505" s="15">
        <f t="shared" si="93"/>
        <v>45748</v>
      </c>
      <c r="H1505" s="16" t="str">
        <f>IF((IFERROR((VLOOKUP(D1505,'Automation (QBO)'!A:B,2,FALSE)),"0"))=0,"Suspense",(IFERROR((VLOOKUP(D1505,'Automation (QBO)'!A:B,2,FALSE)),"Suspense")))</f>
        <v>GST/HST Payable</v>
      </c>
      <c r="I1505" s="17">
        <f t="shared" si="94"/>
        <v>0</v>
      </c>
      <c r="J1505" s="12" t="str">
        <f t="shared" si="95"/>
        <v>GST/HST Payable</v>
      </c>
    </row>
    <row r="1506" spans="1:10" ht="16">
      <c r="A1506" s="13" t="s">
        <v>752</v>
      </c>
      <c r="B1506" s="12" t="s">
        <v>78</v>
      </c>
      <c r="C1506" s="12" t="s">
        <v>129</v>
      </c>
      <c r="D1506" s="12" t="s">
        <v>210</v>
      </c>
      <c r="E1506" s="12">
        <v>16</v>
      </c>
      <c r="F1506" s="14" t="str">
        <f t="shared" si="92"/>
        <v>2025-04-01ExpenseUber52205 Travel &amp; Parking16</v>
      </c>
      <c r="G1506" s="15">
        <f t="shared" si="93"/>
        <v>45748</v>
      </c>
      <c r="H1506" s="16" t="str">
        <f>IF((IFERROR((VLOOKUP(D1506,'Automation (QBO)'!A:B,2,FALSE)),"0"))=0,"Suspense",(IFERROR((VLOOKUP(D1506,'Automation (QBO)'!A:B,2,FALSE)),"Suspense")))</f>
        <v>Travel &amp; Parking</v>
      </c>
      <c r="I1506" s="17">
        <f t="shared" si="94"/>
        <v>16</v>
      </c>
      <c r="J1506" s="12" t="str">
        <f t="shared" si="95"/>
        <v>Travel &amp; Parking</v>
      </c>
    </row>
    <row r="1507" spans="1:10" ht="16">
      <c r="A1507" s="13" t="s">
        <v>752</v>
      </c>
      <c r="B1507" s="12" t="s">
        <v>78</v>
      </c>
      <c r="C1507" s="12" t="s">
        <v>129</v>
      </c>
      <c r="D1507" s="12" t="s">
        <v>199</v>
      </c>
      <c r="E1507" s="12">
        <v>0</v>
      </c>
      <c r="F1507" s="14" t="str">
        <f t="shared" si="92"/>
        <v>2025-04-01ExpenseUber21020 GST/HST Payable0</v>
      </c>
      <c r="G1507" s="15">
        <f t="shared" si="93"/>
        <v>45748</v>
      </c>
      <c r="H1507" s="16" t="str">
        <f>IF((IFERROR((VLOOKUP(D1507,'Automation (QBO)'!A:B,2,FALSE)),"0"))=0,"Suspense",(IFERROR((VLOOKUP(D1507,'Automation (QBO)'!A:B,2,FALSE)),"Suspense")))</f>
        <v>GST/HST Payable</v>
      </c>
      <c r="I1507" s="17">
        <f t="shared" si="94"/>
        <v>0</v>
      </c>
      <c r="J1507" s="12" t="str">
        <f t="shared" si="95"/>
        <v>GST/HST Payable</v>
      </c>
    </row>
    <row r="1508" spans="1:10" ht="16">
      <c r="A1508" s="13" t="s">
        <v>752</v>
      </c>
      <c r="B1508" s="12" t="s">
        <v>78</v>
      </c>
      <c r="C1508" s="12" t="s">
        <v>129</v>
      </c>
      <c r="D1508" s="12" t="s">
        <v>210</v>
      </c>
      <c r="E1508" s="12">
        <v>4.43</v>
      </c>
      <c r="F1508" s="14" t="str">
        <f t="shared" si="92"/>
        <v>2025-04-01ExpenseUber52205 Travel &amp; Parking4.43</v>
      </c>
      <c r="G1508" s="15">
        <f t="shared" si="93"/>
        <v>45748</v>
      </c>
      <c r="H1508" s="16" t="str">
        <f>IF((IFERROR((VLOOKUP(D1508,'Automation (QBO)'!A:B,2,FALSE)),"0"))=0,"Suspense",(IFERROR((VLOOKUP(D1508,'Automation (QBO)'!A:B,2,FALSE)),"Suspense")))</f>
        <v>Travel &amp; Parking</v>
      </c>
      <c r="I1508" s="17">
        <f t="shared" si="94"/>
        <v>4.43</v>
      </c>
      <c r="J1508" s="12" t="str">
        <f t="shared" si="95"/>
        <v>Travel &amp; Parking</v>
      </c>
    </row>
    <row r="1509" spans="1:10" ht="16">
      <c r="A1509" s="13" t="s">
        <v>752</v>
      </c>
      <c r="B1509" s="12" t="s">
        <v>78</v>
      </c>
      <c r="C1509" s="12" t="s">
        <v>129</v>
      </c>
      <c r="D1509" s="12" t="s">
        <v>199</v>
      </c>
      <c r="E1509" s="12">
        <v>0</v>
      </c>
      <c r="F1509" s="14" t="str">
        <f t="shared" si="92"/>
        <v>2025-04-01ExpenseUber21020 GST/HST Payable0</v>
      </c>
      <c r="G1509" s="15">
        <f t="shared" si="93"/>
        <v>45748</v>
      </c>
      <c r="H1509" s="16" t="str">
        <f>IF((IFERROR((VLOOKUP(D1509,'Automation (QBO)'!A:B,2,FALSE)),"0"))=0,"Suspense",(IFERROR((VLOOKUP(D1509,'Automation (QBO)'!A:B,2,FALSE)),"Suspense")))</f>
        <v>GST/HST Payable</v>
      </c>
      <c r="I1509" s="17">
        <f t="shared" si="94"/>
        <v>0</v>
      </c>
      <c r="J1509" s="12" t="str">
        <f t="shared" si="95"/>
        <v>GST/HST Payable</v>
      </c>
    </row>
    <row r="1510" spans="1:10" ht="16">
      <c r="A1510" s="13" t="s">
        <v>752</v>
      </c>
      <c r="B1510" s="12" t="s">
        <v>78</v>
      </c>
      <c r="C1510" s="12" t="s">
        <v>111</v>
      </c>
      <c r="D1510" s="12" t="s">
        <v>201</v>
      </c>
      <c r="E1510" s="12">
        <v>-918.75</v>
      </c>
      <c r="F1510" s="14" t="str">
        <f t="shared" si="92"/>
        <v>2025-04-01ExpenseReload Contracting Ltd.11005 Chequing (CIBC)-918.75</v>
      </c>
      <c r="G1510" s="15">
        <f t="shared" si="93"/>
        <v>45748</v>
      </c>
      <c r="H1510" s="16" t="str">
        <f>IF((IFERROR((VLOOKUP(D1510,'Automation (QBO)'!A:B,2,FALSE)),"0"))=0,"Suspense",(IFERROR((VLOOKUP(D1510,'Automation (QBO)'!A:B,2,FALSE)),"Suspense")))</f>
        <v>Chequing (CIBC)</v>
      </c>
      <c r="I1510" s="17">
        <f t="shared" si="94"/>
        <v>-918.75</v>
      </c>
      <c r="J1510" s="12" t="str">
        <f t="shared" si="95"/>
        <v>Chequing (CIBC)</v>
      </c>
    </row>
    <row r="1511" spans="1:10" ht="16">
      <c r="A1511" s="13" t="s">
        <v>752</v>
      </c>
      <c r="B1511" s="12" t="s">
        <v>78</v>
      </c>
      <c r="C1511" s="12" t="s">
        <v>148</v>
      </c>
      <c r="D1511" s="12" t="s">
        <v>201</v>
      </c>
      <c r="E1511" s="12">
        <v>-430</v>
      </c>
      <c r="F1511" s="14" t="str">
        <f t="shared" si="92"/>
        <v>2025-04-01ExpenseZachary Plass11005 Chequing (CIBC)-430</v>
      </c>
      <c r="G1511" s="15">
        <f t="shared" si="93"/>
        <v>45748</v>
      </c>
      <c r="H1511" s="16" t="str">
        <f>IF((IFERROR((VLOOKUP(D1511,'Automation (QBO)'!A:B,2,FALSE)),"0"))=0,"Suspense",(IFERROR((VLOOKUP(D1511,'Automation (QBO)'!A:B,2,FALSE)),"Suspense")))</f>
        <v>Chequing (CIBC)</v>
      </c>
      <c r="I1511" s="17">
        <f t="shared" si="94"/>
        <v>-430</v>
      </c>
      <c r="J1511" s="12" t="str">
        <f t="shared" si="95"/>
        <v>Chequing (CIBC)</v>
      </c>
    </row>
    <row r="1512" spans="1:10" ht="16">
      <c r="A1512" s="13" t="s">
        <v>752</v>
      </c>
      <c r="B1512" s="12" t="s">
        <v>78</v>
      </c>
      <c r="C1512" s="12" t="s">
        <v>712</v>
      </c>
      <c r="D1512" s="12" t="s">
        <v>201</v>
      </c>
      <c r="E1512" s="12">
        <v>-2094.75</v>
      </c>
      <c r="F1512" s="14" t="str">
        <f t="shared" si="92"/>
        <v>2025-04-01ExpenseJosh Sathiananthan LTD.11005 Chequing (CIBC)-2094.75</v>
      </c>
      <c r="G1512" s="15">
        <f t="shared" si="93"/>
        <v>45748</v>
      </c>
      <c r="H1512" s="16" t="str">
        <f>IF((IFERROR((VLOOKUP(D1512,'Automation (QBO)'!A:B,2,FALSE)),"0"))=0,"Suspense",(IFERROR((VLOOKUP(D1512,'Automation (QBO)'!A:B,2,FALSE)),"Suspense")))</f>
        <v>Chequing (CIBC)</v>
      </c>
      <c r="I1512" s="17">
        <f t="shared" si="94"/>
        <v>-2094.75</v>
      </c>
      <c r="J1512" s="12" t="str">
        <f t="shared" si="95"/>
        <v>Chequing (CIBC)</v>
      </c>
    </row>
    <row r="1513" spans="1:10" ht="16">
      <c r="A1513" s="13" t="s">
        <v>752</v>
      </c>
      <c r="B1513" s="12" t="s">
        <v>78</v>
      </c>
      <c r="C1513" s="12" t="s">
        <v>122</v>
      </c>
      <c r="D1513" s="12" t="s">
        <v>201</v>
      </c>
      <c r="E1513" s="12">
        <v>-630</v>
      </c>
      <c r="F1513" s="14" t="str">
        <f t="shared" si="92"/>
        <v>2025-04-01ExpenseCrestlynn Contracting11005 Chequing (CIBC)-630</v>
      </c>
      <c r="G1513" s="15">
        <f t="shared" si="93"/>
        <v>45748</v>
      </c>
      <c r="H1513" s="16" t="str">
        <f>IF((IFERROR((VLOOKUP(D1513,'Automation (QBO)'!A:B,2,FALSE)),"0"))=0,"Suspense",(IFERROR((VLOOKUP(D1513,'Automation (QBO)'!A:B,2,FALSE)),"Suspense")))</f>
        <v>Chequing (CIBC)</v>
      </c>
      <c r="I1513" s="17">
        <f t="shared" si="94"/>
        <v>-630</v>
      </c>
      <c r="J1513" s="12" t="str">
        <f t="shared" si="95"/>
        <v>Chequing (CIBC)</v>
      </c>
    </row>
    <row r="1514" spans="1:10" ht="16">
      <c r="A1514" s="13" t="s">
        <v>752</v>
      </c>
      <c r="B1514" s="12" t="s">
        <v>78</v>
      </c>
      <c r="C1514" s="12" t="s">
        <v>129</v>
      </c>
      <c r="D1514" s="12" t="s">
        <v>506</v>
      </c>
      <c r="E1514" s="12">
        <v>16</v>
      </c>
      <c r="F1514" s="14" t="str">
        <f t="shared" si="92"/>
        <v>2025-04-01ExpenseUber21010 Credit Card (CIBC Visa)16</v>
      </c>
      <c r="G1514" s="15">
        <f t="shared" si="93"/>
        <v>45748</v>
      </c>
      <c r="H1514" s="16" t="str">
        <f>IF((IFERROR((VLOOKUP(D1514,'Automation (QBO)'!A:B,2,FALSE)),"0"))=0,"Suspense",(IFERROR((VLOOKUP(D1514,'Automation (QBO)'!A:B,2,FALSE)),"Suspense")))</f>
        <v>Credit Card (CIBC Visa)</v>
      </c>
      <c r="I1514" s="17">
        <f t="shared" si="94"/>
        <v>16</v>
      </c>
      <c r="J1514" s="12" t="str">
        <f t="shared" si="95"/>
        <v>Credit Card (CIBC Visa)</v>
      </c>
    </row>
    <row r="1515" spans="1:10" ht="16">
      <c r="A1515" s="13" t="s">
        <v>752</v>
      </c>
      <c r="B1515" s="12" t="s">
        <v>78</v>
      </c>
      <c r="C1515" s="12" t="s">
        <v>129</v>
      </c>
      <c r="D1515" s="12" t="s">
        <v>506</v>
      </c>
      <c r="E1515" s="12">
        <v>35.35</v>
      </c>
      <c r="F1515" s="14" t="str">
        <f t="shared" si="92"/>
        <v>2025-04-01ExpenseUber21010 Credit Card (CIBC Visa)35.35</v>
      </c>
      <c r="G1515" s="15">
        <f t="shared" si="93"/>
        <v>45748</v>
      </c>
      <c r="H1515" s="16" t="str">
        <f>IF((IFERROR((VLOOKUP(D1515,'Automation (QBO)'!A:B,2,FALSE)),"0"))=0,"Suspense",(IFERROR((VLOOKUP(D1515,'Automation (QBO)'!A:B,2,FALSE)),"Suspense")))</f>
        <v>Credit Card (CIBC Visa)</v>
      </c>
      <c r="I1515" s="17">
        <f t="shared" si="94"/>
        <v>35.35</v>
      </c>
      <c r="J1515" s="12" t="str">
        <f t="shared" si="95"/>
        <v>Credit Card (CIBC Visa)</v>
      </c>
    </row>
    <row r="1516" spans="1:10" ht="16">
      <c r="A1516" s="13" t="s">
        <v>752</v>
      </c>
      <c r="B1516" s="12" t="s">
        <v>78</v>
      </c>
      <c r="C1516" s="12" t="s">
        <v>766</v>
      </c>
      <c r="D1516" s="12" t="s">
        <v>506</v>
      </c>
      <c r="E1516" s="12">
        <v>8</v>
      </c>
      <c r="F1516" s="14" t="str">
        <f t="shared" si="92"/>
        <v>2025-04-01ExpenseAIR CANADA21010 Credit Card (CIBC Visa)8</v>
      </c>
      <c r="G1516" s="15">
        <f t="shared" si="93"/>
        <v>45748</v>
      </c>
      <c r="H1516" s="16" t="str">
        <f>IF((IFERROR((VLOOKUP(D1516,'Automation (QBO)'!A:B,2,FALSE)),"0"))=0,"Suspense",(IFERROR((VLOOKUP(D1516,'Automation (QBO)'!A:B,2,FALSE)),"Suspense")))</f>
        <v>Credit Card (CIBC Visa)</v>
      </c>
      <c r="I1516" s="17">
        <f t="shared" si="94"/>
        <v>8</v>
      </c>
      <c r="J1516" s="12" t="str">
        <f t="shared" si="95"/>
        <v>Credit Card (CIBC Visa)</v>
      </c>
    </row>
    <row r="1517" spans="1:10" ht="16">
      <c r="A1517" s="13" t="s">
        <v>752</v>
      </c>
      <c r="B1517" s="12" t="s">
        <v>78</v>
      </c>
      <c r="C1517" s="12" t="s">
        <v>91</v>
      </c>
      <c r="D1517" s="12" t="s">
        <v>506</v>
      </c>
      <c r="E1517" s="12">
        <v>37</v>
      </c>
      <c r="F1517" s="14" t="str">
        <f t="shared" si="92"/>
        <v>2025-04-01ExpenseWix21010 Credit Card (CIBC Visa)37</v>
      </c>
      <c r="G1517" s="15">
        <f t="shared" si="93"/>
        <v>45748</v>
      </c>
      <c r="H1517" s="16" t="str">
        <f>IF((IFERROR((VLOOKUP(D1517,'Automation (QBO)'!A:B,2,FALSE)),"0"))=0,"Suspense",(IFERROR((VLOOKUP(D1517,'Automation (QBO)'!A:B,2,FALSE)),"Suspense")))</f>
        <v>Credit Card (CIBC Visa)</v>
      </c>
      <c r="I1517" s="17">
        <f t="shared" si="94"/>
        <v>37</v>
      </c>
      <c r="J1517" s="12" t="str">
        <f t="shared" si="95"/>
        <v>Credit Card (CIBC Visa)</v>
      </c>
    </row>
    <row r="1518" spans="1:10" ht="16">
      <c r="A1518" s="13" t="s">
        <v>752</v>
      </c>
      <c r="B1518" s="12" t="s">
        <v>78</v>
      </c>
      <c r="C1518" s="12" t="s">
        <v>100</v>
      </c>
      <c r="D1518" s="12" t="s">
        <v>506</v>
      </c>
      <c r="E1518" s="12">
        <v>9.08</v>
      </c>
      <c r="F1518" s="14" t="str">
        <f t="shared" si="92"/>
        <v>2025-04-01ExpenseMicrosoft Canada Inc21010 Credit Card (CIBC Visa)9.08</v>
      </c>
      <c r="G1518" s="15">
        <f t="shared" si="93"/>
        <v>45748</v>
      </c>
      <c r="H1518" s="16" t="str">
        <f>IF((IFERROR((VLOOKUP(D1518,'Automation (QBO)'!A:B,2,FALSE)),"0"))=0,"Suspense",(IFERROR((VLOOKUP(D1518,'Automation (QBO)'!A:B,2,FALSE)),"Suspense")))</f>
        <v>Credit Card (CIBC Visa)</v>
      </c>
      <c r="I1518" s="17">
        <f t="shared" si="94"/>
        <v>9.08</v>
      </c>
      <c r="J1518" s="12" t="str">
        <f t="shared" si="95"/>
        <v>Credit Card (CIBC Visa)</v>
      </c>
    </row>
    <row r="1519" spans="1:10" ht="16">
      <c r="A1519" s="13" t="s">
        <v>752</v>
      </c>
      <c r="B1519" s="12" t="s">
        <v>78</v>
      </c>
      <c r="C1519" s="12" t="s">
        <v>766</v>
      </c>
      <c r="D1519" s="12" t="s">
        <v>506</v>
      </c>
      <c r="E1519" s="12">
        <v>8</v>
      </c>
      <c r="F1519" s="14" t="str">
        <f t="shared" si="92"/>
        <v>2025-04-01ExpenseAIR CANADA21010 Credit Card (CIBC Visa)8</v>
      </c>
      <c r="G1519" s="15">
        <f t="shared" si="93"/>
        <v>45748</v>
      </c>
      <c r="H1519" s="16" t="str">
        <f>IF((IFERROR((VLOOKUP(D1519,'Automation (QBO)'!A:B,2,FALSE)),"0"))=0,"Suspense",(IFERROR((VLOOKUP(D1519,'Automation (QBO)'!A:B,2,FALSE)),"Suspense")))</f>
        <v>Credit Card (CIBC Visa)</v>
      </c>
      <c r="I1519" s="17">
        <f t="shared" si="94"/>
        <v>8</v>
      </c>
      <c r="J1519" s="12" t="str">
        <f t="shared" si="95"/>
        <v>Credit Card (CIBC Visa)</v>
      </c>
    </row>
    <row r="1520" spans="1:10" ht="16">
      <c r="A1520" s="13" t="s">
        <v>752</v>
      </c>
      <c r="B1520" s="12" t="s">
        <v>78</v>
      </c>
      <c r="C1520" s="12" t="s">
        <v>129</v>
      </c>
      <c r="D1520" s="12" t="s">
        <v>506</v>
      </c>
      <c r="E1520" s="12">
        <v>4.43</v>
      </c>
      <c r="F1520" s="14" t="str">
        <f t="shared" si="92"/>
        <v>2025-04-01ExpenseUber21010 Credit Card (CIBC Visa)4.43</v>
      </c>
      <c r="G1520" s="15">
        <f t="shared" si="93"/>
        <v>45748</v>
      </c>
      <c r="H1520" s="16" t="str">
        <f>IF((IFERROR((VLOOKUP(D1520,'Automation (QBO)'!A:B,2,FALSE)),"0"))=0,"Suspense",(IFERROR((VLOOKUP(D1520,'Automation (QBO)'!A:B,2,FALSE)),"Suspense")))</f>
        <v>Credit Card (CIBC Visa)</v>
      </c>
      <c r="I1520" s="17">
        <f t="shared" si="94"/>
        <v>4.43</v>
      </c>
      <c r="J1520" s="12" t="str">
        <f t="shared" si="95"/>
        <v>Credit Card (CIBC Visa)</v>
      </c>
    </row>
    <row r="1521" spans="1:10" ht="16">
      <c r="A1521" s="13" t="s">
        <v>753</v>
      </c>
      <c r="B1521" s="12" t="s">
        <v>84</v>
      </c>
      <c r="C1521" s="12" t="s">
        <v>754</v>
      </c>
      <c r="D1521" s="12" t="s">
        <v>666</v>
      </c>
      <c r="E1521" s="12">
        <v>0</v>
      </c>
      <c r="F1521" s="14" t="str">
        <f t="shared" si="92"/>
        <v>2025-04-02InvoiceBrowns Newport Village:BSH NewPort Patio Project12000 [Accounts Receivable]0</v>
      </c>
      <c r="G1521" s="15">
        <f t="shared" si="93"/>
        <v>45749</v>
      </c>
      <c r="H1521" s="16" t="str">
        <f>IF((IFERROR((VLOOKUP(D1521,'Automation (QBO)'!A:B,2,FALSE)),"0"))=0,"Suspense",(IFERROR((VLOOKUP(D1521,'Automation (QBO)'!A:B,2,FALSE)),"Suspense")))</f>
        <v>Accounts Recievable - Suspense</v>
      </c>
      <c r="I1521" s="17">
        <f t="shared" si="94"/>
        <v>0</v>
      </c>
      <c r="J1521" s="12" t="str">
        <f t="shared" si="95"/>
        <v>Accounts Recievable - Suspense</v>
      </c>
    </row>
    <row r="1522" spans="1:10" ht="16">
      <c r="A1522" s="13" t="s">
        <v>753</v>
      </c>
      <c r="B1522" s="12" t="s">
        <v>84</v>
      </c>
      <c r="C1522" s="12" t="s">
        <v>754</v>
      </c>
      <c r="D1522" s="12" t="s">
        <v>667</v>
      </c>
      <c r="E1522" s="12">
        <v>0</v>
      </c>
      <c r="F1522" s="14" t="str">
        <f t="shared" si="92"/>
        <v>2025-04-02InvoiceBrowns Newport Village:BSH NewPort Patio Project41005 Labour - Project Managment0</v>
      </c>
      <c r="G1522" s="15">
        <f t="shared" si="93"/>
        <v>45749</v>
      </c>
      <c r="H1522" s="16" t="str">
        <f>IF((IFERROR((VLOOKUP(D1522,'Automation (QBO)'!A:B,2,FALSE)),"0"))=0,"Suspense",(IFERROR((VLOOKUP(D1522,'Automation (QBO)'!A:B,2,FALSE)),"Suspense")))</f>
        <v>Labour - Project Managment</v>
      </c>
      <c r="I1522" s="17">
        <f t="shared" si="94"/>
        <v>0</v>
      </c>
      <c r="J1522" s="12" t="str">
        <f t="shared" si="95"/>
        <v>Labour - Project Managment</v>
      </c>
    </row>
    <row r="1523" spans="1:10" ht="16">
      <c r="A1523" s="13" t="s">
        <v>753</v>
      </c>
      <c r="B1523" s="12" t="s">
        <v>84</v>
      </c>
      <c r="C1523" s="12" t="s">
        <v>754</v>
      </c>
      <c r="D1523" s="12" t="s">
        <v>667</v>
      </c>
      <c r="E1523" s="12">
        <v>0</v>
      </c>
      <c r="F1523" s="14" t="str">
        <f t="shared" si="92"/>
        <v>2025-04-02InvoiceBrowns Newport Village:BSH NewPort Patio Project41005 Labour - Project Managment0</v>
      </c>
      <c r="G1523" s="15">
        <f t="shared" si="93"/>
        <v>45749</v>
      </c>
      <c r="H1523" s="16" t="str">
        <f>IF((IFERROR((VLOOKUP(D1523,'Automation (QBO)'!A:B,2,FALSE)),"0"))=0,"Suspense",(IFERROR((VLOOKUP(D1523,'Automation (QBO)'!A:B,2,FALSE)),"Suspense")))</f>
        <v>Labour - Project Managment</v>
      </c>
      <c r="I1523" s="17">
        <f t="shared" si="94"/>
        <v>0</v>
      </c>
      <c r="J1523" s="12" t="str">
        <f t="shared" si="95"/>
        <v>Labour - Project Managment</v>
      </c>
    </row>
    <row r="1524" spans="1:10" ht="16">
      <c r="A1524" s="13" t="s">
        <v>753</v>
      </c>
      <c r="B1524" s="12" t="s">
        <v>84</v>
      </c>
      <c r="C1524" s="12" t="s">
        <v>754</v>
      </c>
      <c r="D1524" s="12" t="s">
        <v>844</v>
      </c>
      <c r="E1524" s="12">
        <v>0</v>
      </c>
      <c r="F1524" s="14" t="str">
        <f t="shared" si="92"/>
        <v>2025-04-02InvoiceBrowns Newport Village:BSH NewPort Patio Project42035 Billable Expense Income0</v>
      </c>
      <c r="G1524" s="15">
        <f t="shared" si="93"/>
        <v>45749</v>
      </c>
      <c r="H1524" s="16" t="str">
        <f>IF((IFERROR((VLOOKUP(D1524,'Automation (QBO)'!A:B,2,FALSE)),"0"))=0,"Suspense",(IFERROR((VLOOKUP(D1524,'Automation (QBO)'!A:B,2,FALSE)),"Suspense")))</f>
        <v>Suspense</v>
      </c>
      <c r="I1524" s="17">
        <f t="shared" si="94"/>
        <v>0</v>
      </c>
      <c r="J1524" s="12" t="str">
        <f t="shared" si="95"/>
        <v>Suspense</v>
      </c>
    </row>
    <row r="1525" spans="1:10" ht="16">
      <c r="A1525" s="13" t="s">
        <v>753</v>
      </c>
      <c r="B1525" s="12" t="s">
        <v>84</v>
      </c>
      <c r="C1525" s="12" t="s">
        <v>754</v>
      </c>
      <c r="D1525" s="12" t="s">
        <v>667</v>
      </c>
      <c r="E1525" s="12">
        <v>1800</v>
      </c>
      <c r="F1525" s="14" t="str">
        <f t="shared" si="92"/>
        <v>2025-04-02InvoiceBrowns Newport Village:BSH NewPort Patio Project41005 Labour - Project Managment1800</v>
      </c>
      <c r="G1525" s="15">
        <f t="shared" si="93"/>
        <v>45749</v>
      </c>
      <c r="H1525" s="16" t="str">
        <f>IF((IFERROR((VLOOKUP(D1525,'Automation (QBO)'!A:B,2,FALSE)),"0"))=0,"Suspense",(IFERROR((VLOOKUP(D1525,'Automation (QBO)'!A:B,2,FALSE)),"Suspense")))</f>
        <v>Labour - Project Managment</v>
      </c>
      <c r="I1525" s="17">
        <f t="shared" si="94"/>
        <v>1800</v>
      </c>
      <c r="J1525" s="12" t="str">
        <f t="shared" si="95"/>
        <v>Labour - Project Managment</v>
      </c>
    </row>
    <row r="1526" spans="1:10" ht="16">
      <c r="A1526" s="13" t="s">
        <v>753</v>
      </c>
      <c r="B1526" s="12" t="s">
        <v>84</v>
      </c>
      <c r="C1526" s="12" t="s">
        <v>754</v>
      </c>
      <c r="D1526" s="12" t="s">
        <v>667</v>
      </c>
      <c r="E1526" s="12">
        <v>360</v>
      </c>
      <c r="F1526" s="14" t="str">
        <f t="shared" si="92"/>
        <v>2025-04-02InvoiceBrowns Newport Village:BSH NewPort Patio Project41005 Labour - Project Managment360</v>
      </c>
      <c r="G1526" s="15">
        <f t="shared" si="93"/>
        <v>45749</v>
      </c>
      <c r="H1526" s="16" t="str">
        <f>IF((IFERROR((VLOOKUP(D1526,'Automation (QBO)'!A:B,2,FALSE)),"0"))=0,"Suspense",(IFERROR((VLOOKUP(D1526,'Automation (QBO)'!A:B,2,FALSE)),"Suspense")))</f>
        <v>Labour - Project Managment</v>
      </c>
      <c r="I1526" s="17">
        <f t="shared" si="94"/>
        <v>360</v>
      </c>
      <c r="J1526" s="12" t="str">
        <f t="shared" si="95"/>
        <v>Labour - Project Managment</v>
      </c>
    </row>
    <row r="1527" spans="1:10" ht="16">
      <c r="A1527" s="13" t="s">
        <v>753</v>
      </c>
      <c r="B1527" s="12" t="s">
        <v>84</v>
      </c>
      <c r="C1527" s="12" t="s">
        <v>754</v>
      </c>
      <c r="D1527" s="12" t="s">
        <v>218</v>
      </c>
      <c r="E1527" s="12">
        <v>-2268</v>
      </c>
      <c r="F1527" s="14" t="str">
        <f t="shared" si="92"/>
        <v>2025-04-02InvoiceBrowns Newport Village:BSH NewPort Patio Project21045 Deposit Received-2268</v>
      </c>
      <c r="G1527" s="15">
        <f t="shared" si="93"/>
        <v>45749</v>
      </c>
      <c r="H1527" s="16" t="str">
        <f>IF((IFERROR((VLOOKUP(D1527,'Automation (QBO)'!A:B,2,FALSE)),"0"))=0,"Suspense",(IFERROR((VLOOKUP(D1527,'Automation (QBO)'!A:B,2,FALSE)),"Suspense")))</f>
        <v>Liability - Depostis Received</v>
      </c>
      <c r="I1527" s="17">
        <f t="shared" si="94"/>
        <v>-2268</v>
      </c>
      <c r="J1527" s="12" t="str">
        <f t="shared" si="95"/>
        <v>Liability - Depostis Received</v>
      </c>
    </row>
    <row r="1528" spans="1:10" ht="16">
      <c r="A1528" s="13" t="s">
        <v>753</v>
      </c>
      <c r="B1528" s="12" t="s">
        <v>84</v>
      </c>
      <c r="C1528" s="12" t="s">
        <v>754</v>
      </c>
      <c r="D1528" s="12" t="s">
        <v>199</v>
      </c>
      <c r="E1528" s="12">
        <v>108</v>
      </c>
      <c r="F1528" s="14" t="str">
        <f t="shared" si="92"/>
        <v>2025-04-02InvoiceBrowns Newport Village:BSH NewPort Patio Project21020 GST/HST Payable108</v>
      </c>
      <c r="G1528" s="15">
        <f t="shared" si="93"/>
        <v>45749</v>
      </c>
      <c r="H1528" s="16" t="str">
        <f>IF((IFERROR((VLOOKUP(D1528,'Automation (QBO)'!A:B,2,FALSE)),"0"))=0,"Suspense",(IFERROR((VLOOKUP(D1528,'Automation (QBO)'!A:B,2,FALSE)),"Suspense")))</f>
        <v>GST/HST Payable</v>
      </c>
      <c r="I1528" s="17">
        <f t="shared" si="94"/>
        <v>108</v>
      </c>
      <c r="J1528" s="12" t="str">
        <f t="shared" si="95"/>
        <v>GST/HST Payable</v>
      </c>
    </row>
    <row r="1529" spans="1:10" ht="16">
      <c r="A1529" s="13" t="s">
        <v>753</v>
      </c>
      <c r="B1529" s="12" t="s">
        <v>84</v>
      </c>
      <c r="C1529" s="12" t="s">
        <v>754</v>
      </c>
      <c r="D1529" s="12" t="s">
        <v>199</v>
      </c>
      <c r="E1529" s="12">
        <v>0</v>
      </c>
      <c r="F1529" s="14" t="str">
        <f t="shared" si="92"/>
        <v>2025-04-02InvoiceBrowns Newport Village:BSH NewPort Patio Project21020 GST/HST Payable0</v>
      </c>
      <c r="G1529" s="15">
        <f t="shared" si="93"/>
        <v>45749</v>
      </c>
      <c r="H1529" s="16" t="str">
        <f>IF((IFERROR((VLOOKUP(D1529,'Automation (QBO)'!A:B,2,FALSE)),"0"))=0,"Suspense",(IFERROR((VLOOKUP(D1529,'Automation (QBO)'!A:B,2,FALSE)),"Suspense")))</f>
        <v>GST/HST Payable</v>
      </c>
      <c r="I1529" s="17">
        <f t="shared" si="94"/>
        <v>0</v>
      </c>
      <c r="J1529" s="12" t="str">
        <f t="shared" si="95"/>
        <v>GST/HST Payable</v>
      </c>
    </row>
    <row r="1530" spans="1:10" ht="16">
      <c r="A1530" s="13" t="s">
        <v>753</v>
      </c>
      <c r="B1530" s="12" t="s">
        <v>84</v>
      </c>
      <c r="C1530" s="12" t="s">
        <v>754</v>
      </c>
      <c r="D1530" s="12" t="s">
        <v>667</v>
      </c>
      <c r="E1530" s="12">
        <v>0</v>
      </c>
      <c r="F1530" s="14" t="str">
        <f t="shared" si="92"/>
        <v>2025-04-02InvoiceBrowns Newport Village:BSH NewPort Patio Project41005 Labour - Project Managment0</v>
      </c>
      <c r="G1530" s="15">
        <f t="shared" si="93"/>
        <v>45749</v>
      </c>
      <c r="H1530" s="16" t="str">
        <f>IF((IFERROR((VLOOKUP(D1530,'Automation (QBO)'!A:B,2,FALSE)),"0"))=0,"Suspense",(IFERROR((VLOOKUP(D1530,'Automation (QBO)'!A:B,2,FALSE)),"Suspense")))</f>
        <v>Labour - Project Managment</v>
      </c>
      <c r="I1530" s="17">
        <f t="shared" si="94"/>
        <v>0</v>
      </c>
      <c r="J1530" s="12" t="str">
        <f t="shared" si="95"/>
        <v>Labour - Project Managment</v>
      </c>
    </row>
    <row r="1531" spans="1:10" ht="16">
      <c r="A1531" s="13" t="s">
        <v>753</v>
      </c>
      <c r="B1531" s="12" t="s">
        <v>84</v>
      </c>
      <c r="C1531" s="12" t="s">
        <v>754</v>
      </c>
      <c r="D1531" s="12" t="s">
        <v>667</v>
      </c>
      <c r="E1531" s="12">
        <v>0</v>
      </c>
      <c r="F1531" s="14" t="str">
        <f t="shared" si="92"/>
        <v>2025-04-02InvoiceBrowns Newport Village:BSH NewPort Patio Project41005 Labour - Project Managment0</v>
      </c>
      <c r="G1531" s="15">
        <f t="shared" si="93"/>
        <v>45749</v>
      </c>
      <c r="H1531" s="16" t="str">
        <f>IF((IFERROR((VLOOKUP(D1531,'Automation (QBO)'!A:B,2,FALSE)),"0"))=0,"Suspense",(IFERROR((VLOOKUP(D1531,'Automation (QBO)'!A:B,2,FALSE)),"Suspense")))</f>
        <v>Labour - Project Managment</v>
      </c>
      <c r="I1531" s="17">
        <f t="shared" si="94"/>
        <v>0</v>
      </c>
      <c r="J1531" s="12" t="str">
        <f t="shared" si="95"/>
        <v>Labour - Project Managment</v>
      </c>
    </row>
    <row r="1532" spans="1:10" ht="16">
      <c r="A1532" s="13" t="s">
        <v>753</v>
      </c>
      <c r="B1532" s="12" t="s">
        <v>84</v>
      </c>
      <c r="C1532" s="12" t="s">
        <v>754</v>
      </c>
      <c r="D1532" s="12" t="s">
        <v>844</v>
      </c>
      <c r="E1532" s="12">
        <v>0</v>
      </c>
      <c r="F1532" s="14" t="str">
        <f t="shared" si="92"/>
        <v>2025-04-02InvoiceBrowns Newport Village:BSH NewPort Patio Project42035 Billable Expense Income0</v>
      </c>
      <c r="G1532" s="15">
        <f t="shared" si="93"/>
        <v>45749</v>
      </c>
      <c r="H1532" s="16" t="str">
        <f>IF((IFERROR((VLOOKUP(D1532,'Automation (QBO)'!A:B,2,FALSE)),"0"))=0,"Suspense",(IFERROR((VLOOKUP(D1532,'Automation (QBO)'!A:B,2,FALSE)),"Suspense")))</f>
        <v>Suspense</v>
      </c>
      <c r="I1532" s="17">
        <f t="shared" si="94"/>
        <v>0</v>
      </c>
      <c r="J1532" s="12" t="str">
        <f t="shared" si="95"/>
        <v>Suspense</v>
      </c>
    </row>
    <row r="1533" spans="1:10" ht="16">
      <c r="A1533" s="13" t="s">
        <v>753</v>
      </c>
      <c r="B1533" s="12" t="s">
        <v>84</v>
      </c>
      <c r="C1533" s="12" t="s">
        <v>754</v>
      </c>
      <c r="D1533" s="12" t="s">
        <v>667</v>
      </c>
      <c r="E1533" s="12">
        <v>3937.5</v>
      </c>
      <c r="F1533" s="14" t="str">
        <f t="shared" si="92"/>
        <v>2025-04-02InvoiceBrowns Newport Village:BSH NewPort Patio Project41005 Labour - Project Managment3937.5</v>
      </c>
      <c r="G1533" s="15">
        <f t="shared" si="93"/>
        <v>45749</v>
      </c>
      <c r="H1533" s="16" t="str">
        <f>IF((IFERROR((VLOOKUP(D1533,'Automation (QBO)'!A:B,2,FALSE)),"0"))=0,"Suspense",(IFERROR((VLOOKUP(D1533,'Automation (QBO)'!A:B,2,FALSE)),"Suspense")))</f>
        <v>Labour - Project Managment</v>
      </c>
      <c r="I1533" s="17">
        <f t="shared" si="94"/>
        <v>3937.5</v>
      </c>
      <c r="J1533" s="12" t="str">
        <f t="shared" si="95"/>
        <v>Labour - Project Managment</v>
      </c>
    </row>
    <row r="1534" spans="1:10" ht="16">
      <c r="A1534" s="13" t="s">
        <v>753</v>
      </c>
      <c r="B1534" s="12" t="s">
        <v>84</v>
      </c>
      <c r="C1534" s="12" t="s">
        <v>754</v>
      </c>
      <c r="D1534" s="12" t="s">
        <v>667</v>
      </c>
      <c r="E1534" s="12">
        <v>787.5</v>
      </c>
      <c r="F1534" s="14" t="str">
        <f t="shared" si="92"/>
        <v>2025-04-02InvoiceBrowns Newport Village:BSH NewPort Patio Project41005 Labour - Project Managment787.5</v>
      </c>
      <c r="G1534" s="15">
        <f t="shared" si="93"/>
        <v>45749</v>
      </c>
      <c r="H1534" s="16" t="str">
        <f>IF((IFERROR((VLOOKUP(D1534,'Automation (QBO)'!A:B,2,FALSE)),"0"))=0,"Suspense",(IFERROR((VLOOKUP(D1534,'Automation (QBO)'!A:B,2,FALSE)),"Suspense")))</f>
        <v>Labour - Project Managment</v>
      </c>
      <c r="I1534" s="17">
        <f t="shared" si="94"/>
        <v>787.5</v>
      </c>
      <c r="J1534" s="12" t="str">
        <f t="shared" si="95"/>
        <v>Labour - Project Managment</v>
      </c>
    </row>
    <row r="1535" spans="1:10" ht="16">
      <c r="A1535" s="13" t="s">
        <v>753</v>
      </c>
      <c r="B1535" s="12" t="s">
        <v>84</v>
      </c>
      <c r="C1535" s="12" t="s">
        <v>754</v>
      </c>
      <c r="D1535" s="12" t="s">
        <v>199</v>
      </c>
      <c r="E1535" s="12">
        <v>236.26</v>
      </c>
      <c r="F1535" s="14" t="str">
        <f t="shared" si="92"/>
        <v>2025-04-02InvoiceBrowns Newport Village:BSH NewPort Patio Project21020 GST/HST Payable236.26</v>
      </c>
      <c r="G1535" s="15">
        <f t="shared" si="93"/>
        <v>45749</v>
      </c>
      <c r="H1535" s="16" t="str">
        <f>IF((IFERROR((VLOOKUP(D1535,'Automation (QBO)'!A:B,2,FALSE)),"0"))=0,"Suspense",(IFERROR((VLOOKUP(D1535,'Automation (QBO)'!A:B,2,FALSE)),"Suspense")))</f>
        <v>GST/HST Payable</v>
      </c>
      <c r="I1535" s="17">
        <f t="shared" si="94"/>
        <v>236.26</v>
      </c>
      <c r="J1535" s="12" t="str">
        <f t="shared" si="95"/>
        <v>GST/HST Payable</v>
      </c>
    </row>
    <row r="1536" spans="1:10" ht="16">
      <c r="A1536" s="13" t="s">
        <v>753</v>
      </c>
      <c r="B1536" s="12" t="s">
        <v>84</v>
      </c>
      <c r="C1536" s="12" t="s">
        <v>754</v>
      </c>
      <c r="D1536" s="12" t="s">
        <v>666</v>
      </c>
      <c r="E1536" s="12">
        <v>0</v>
      </c>
      <c r="F1536" s="14" t="str">
        <f t="shared" si="92"/>
        <v>2025-04-02InvoiceBrowns Newport Village:BSH NewPort Patio Project12000 [Accounts Receivable]0</v>
      </c>
      <c r="G1536" s="15">
        <f t="shared" si="93"/>
        <v>45749</v>
      </c>
      <c r="H1536" s="16" t="str">
        <f>IF((IFERROR((VLOOKUP(D1536,'Automation (QBO)'!A:B,2,FALSE)),"0"))=0,"Suspense",(IFERROR((VLOOKUP(D1536,'Automation (QBO)'!A:B,2,FALSE)),"Suspense")))</f>
        <v>Accounts Recievable - Suspense</v>
      </c>
      <c r="I1536" s="17">
        <f t="shared" si="94"/>
        <v>0</v>
      </c>
      <c r="J1536" s="12" t="str">
        <f t="shared" si="95"/>
        <v>Accounts Recievable - Suspense</v>
      </c>
    </row>
    <row r="1537" spans="1:10" ht="16">
      <c r="A1537" s="13" t="s">
        <v>753</v>
      </c>
      <c r="B1537" s="12" t="s">
        <v>84</v>
      </c>
      <c r="C1537" s="12" t="s">
        <v>754</v>
      </c>
      <c r="D1537" s="12" t="s">
        <v>218</v>
      </c>
      <c r="E1537" s="12">
        <v>-4961.26</v>
      </c>
      <c r="F1537" s="14" t="str">
        <f t="shared" si="92"/>
        <v>2025-04-02InvoiceBrowns Newport Village:BSH NewPort Patio Project21045 Deposit Received-4961.26</v>
      </c>
      <c r="G1537" s="15">
        <f t="shared" si="93"/>
        <v>45749</v>
      </c>
      <c r="H1537" s="16" t="str">
        <f>IF((IFERROR((VLOOKUP(D1537,'Automation (QBO)'!A:B,2,FALSE)),"0"))=0,"Suspense",(IFERROR((VLOOKUP(D1537,'Automation (QBO)'!A:B,2,FALSE)),"Suspense")))</f>
        <v>Liability - Depostis Received</v>
      </c>
      <c r="I1537" s="17">
        <f t="shared" si="94"/>
        <v>-4961.26</v>
      </c>
      <c r="J1537" s="12" t="str">
        <f t="shared" si="95"/>
        <v>Liability - Depostis Received</v>
      </c>
    </row>
    <row r="1538" spans="1:10" ht="16">
      <c r="A1538" s="13" t="s">
        <v>753</v>
      </c>
      <c r="B1538" s="12" t="s">
        <v>84</v>
      </c>
      <c r="C1538" s="12" t="s">
        <v>754</v>
      </c>
      <c r="D1538" s="12" t="s">
        <v>199</v>
      </c>
      <c r="E1538" s="12">
        <v>0</v>
      </c>
      <c r="F1538" s="14" t="str">
        <f t="shared" ref="F1538:F1601" si="96">A1538&amp;B1538&amp;C1538&amp;D1538&amp;E1538</f>
        <v>2025-04-02InvoiceBrowns Newport Village:BSH NewPort Patio Project21020 GST/HST Payable0</v>
      </c>
      <c r="G1538" s="15">
        <f t="shared" ref="G1538:G1601" si="97">IFERROR((DATEVALUE(A1538)),A1538)</f>
        <v>45749</v>
      </c>
      <c r="H1538" s="16" t="str">
        <f>IF((IFERROR((VLOOKUP(D1538,'Automation (QBO)'!A:B,2,FALSE)),"0"))=0,"Suspense",(IFERROR((VLOOKUP(D1538,'Automation (QBO)'!A:B,2,FALSE)),"Suspense")))</f>
        <v>GST/HST Payable</v>
      </c>
      <c r="I1538" s="17">
        <f t="shared" ref="I1538:I1601" si="98">E1538</f>
        <v>0</v>
      </c>
      <c r="J1538" s="12" t="str">
        <f t="shared" ref="J1538:J1601" si="99">H1538</f>
        <v>GST/HST Payable</v>
      </c>
    </row>
    <row r="1539" spans="1:10" ht="16">
      <c r="A1539" s="13" t="s">
        <v>753</v>
      </c>
      <c r="B1539" s="12" t="s">
        <v>84</v>
      </c>
      <c r="C1539" s="12" t="s">
        <v>754</v>
      </c>
      <c r="D1539" s="12" t="s">
        <v>666</v>
      </c>
      <c r="E1539" s="12">
        <v>0</v>
      </c>
      <c r="F1539" s="14" t="str">
        <f t="shared" si="96"/>
        <v>2025-04-02InvoiceBrowns Newport Village:BSH NewPort Patio Project12000 [Accounts Receivable]0</v>
      </c>
      <c r="G1539" s="15">
        <f t="shared" si="97"/>
        <v>45749</v>
      </c>
      <c r="H1539" s="16" t="str">
        <f>IF((IFERROR((VLOOKUP(D1539,'Automation (QBO)'!A:B,2,FALSE)),"0"))=0,"Suspense",(IFERROR((VLOOKUP(D1539,'Automation (QBO)'!A:B,2,FALSE)),"Suspense")))</f>
        <v>Accounts Recievable - Suspense</v>
      </c>
      <c r="I1539" s="17">
        <f t="shared" si="98"/>
        <v>0</v>
      </c>
      <c r="J1539" s="12" t="str">
        <f t="shared" si="99"/>
        <v>Accounts Recievable - Suspense</v>
      </c>
    </row>
    <row r="1540" spans="1:10" ht="16">
      <c r="A1540" s="13" t="s">
        <v>753</v>
      </c>
      <c r="B1540" s="12" t="s">
        <v>84</v>
      </c>
      <c r="C1540" s="12" t="s">
        <v>754</v>
      </c>
      <c r="D1540" s="12" t="s">
        <v>667</v>
      </c>
      <c r="E1540" s="12">
        <v>0</v>
      </c>
      <c r="F1540" s="14" t="str">
        <f t="shared" si="96"/>
        <v>2025-04-02InvoiceBrowns Newport Village:BSH NewPort Patio Project41005 Labour - Project Managment0</v>
      </c>
      <c r="G1540" s="15">
        <f t="shared" si="97"/>
        <v>45749</v>
      </c>
      <c r="H1540" s="16" t="str">
        <f>IF((IFERROR((VLOOKUP(D1540,'Automation (QBO)'!A:B,2,FALSE)),"0"))=0,"Suspense",(IFERROR((VLOOKUP(D1540,'Automation (QBO)'!A:B,2,FALSE)),"Suspense")))</f>
        <v>Labour - Project Managment</v>
      </c>
      <c r="I1540" s="17">
        <f t="shared" si="98"/>
        <v>0</v>
      </c>
      <c r="J1540" s="12" t="str">
        <f t="shared" si="99"/>
        <v>Labour - Project Managment</v>
      </c>
    </row>
    <row r="1541" spans="1:10" ht="16">
      <c r="A1541" s="13" t="s">
        <v>753</v>
      </c>
      <c r="B1541" s="12" t="s">
        <v>84</v>
      </c>
      <c r="C1541" s="12" t="s">
        <v>754</v>
      </c>
      <c r="D1541" s="12" t="s">
        <v>844</v>
      </c>
      <c r="E1541" s="12">
        <v>0</v>
      </c>
      <c r="F1541" s="14" t="str">
        <f t="shared" si="96"/>
        <v>2025-04-02InvoiceBrowns Newport Village:BSH NewPort Patio Project42035 Billable Expense Income0</v>
      </c>
      <c r="G1541" s="15">
        <f t="shared" si="97"/>
        <v>45749</v>
      </c>
      <c r="H1541" s="16" t="str">
        <f>IF((IFERROR((VLOOKUP(D1541,'Automation (QBO)'!A:B,2,FALSE)),"0"))=0,"Suspense",(IFERROR((VLOOKUP(D1541,'Automation (QBO)'!A:B,2,FALSE)),"Suspense")))</f>
        <v>Suspense</v>
      </c>
      <c r="I1541" s="17">
        <f t="shared" si="98"/>
        <v>0</v>
      </c>
      <c r="J1541" s="12" t="str">
        <f t="shared" si="99"/>
        <v>Suspense</v>
      </c>
    </row>
    <row r="1542" spans="1:10" ht="16">
      <c r="A1542" s="13" t="s">
        <v>753</v>
      </c>
      <c r="B1542" s="12" t="s">
        <v>84</v>
      </c>
      <c r="C1542" s="12" t="s">
        <v>754</v>
      </c>
      <c r="D1542" s="12" t="s">
        <v>667</v>
      </c>
      <c r="E1542" s="12">
        <v>0</v>
      </c>
      <c r="F1542" s="14" t="str">
        <f t="shared" si="96"/>
        <v>2025-04-02InvoiceBrowns Newport Village:BSH NewPort Patio Project41005 Labour - Project Managment0</v>
      </c>
      <c r="G1542" s="15">
        <f t="shared" si="97"/>
        <v>45749</v>
      </c>
      <c r="H1542" s="16" t="str">
        <f>IF((IFERROR((VLOOKUP(D1542,'Automation (QBO)'!A:B,2,FALSE)),"0"))=0,"Suspense",(IFERROR((VLOOKUP(D1542,'Automation (QBO)'!A:B,2,FALSE)),"Suspense")))</f>
        <v>Labour - Project Managment</v>
      </c>
      <c r="I1542" s="17">
        <f t="shared" si="98"/>
        <v>0</v>
      </c>
      <c r="J1542" s="12" t="str">
        <f t="shared" si="99"/>
        <v>Labour - Project Managment</v>
      </c>
    </row>
    <row r="1543" spans="1:10" ht="16">
      <c r="A1543" s="13" t="s">
        <v>753</v>
      </c>
      <c r="B1543" s="12" t="s">
        <v>84</v>
      </c>
      <c r="C1543" s="12" t="s">
        <v>754</v>
      </c>
      <c r="D1543" s="12" t="s">
        <v>667</v>
      </c>
      <c r="E1543" s="12">
        <v>2775</v>
      </c>
      <c r="F1543" s="14" t="str">
        <f t="shared" si="96"/>
        <v>2025-04-02InvoiceBrowns Newport Village:BSH NewPort Patio Project41005 Labour - Project Managment2775</v>
      </c>
      <c r="G1543" s="15">
        <f t="shared" si="97"/>
        <v>45749</v>
      </c>
      <c r="H1543" s="16" t="str">
        <f>IF((IFERROR((VLOOKUP(D1543,'Automation (QBO)'!A:B,2,FALSE)),"0"))=0,"Suspense",(IFERROR((VLOOKUP(D1543,'Automation (QBO)'!A:B,2,FALSE)),"Suspense")))</f>
        <v>Labour - Project Managment</v>
      </c>
      <c r="I1543" s="17">
        <f t="shared" si="98"/>
        <v>2775</v>
      </c>
      <c r="J1543" s="12" t="str">
        <f t="shared" si="99"/>
        <v>Labour - Project Managment</v>
      </c>
    </row>
    <row r="1544" spans="1:10" ht="16">
      <c r="A1544" s="13" t="s">
        <v>753</v>
      </c>
      <c r="B1544" s="12" t="s">
        <v>84</v>
      </c>
      <c r="C1544" s="12" t="s">
        <v>754</v>
      </c>
      <c r="D1544" s="12" t="s">
        <v>667</v>
      </c>
      <c r="E1544" s="12">
        <v>555</v>
      </c>
      <c r="F1544" s="14" t="str">
        <f t="shared" si="96"/>
        <v>2025-04-02InvoiceBrowns Newport Village:BSH NewPort Patio Project41005 Labour - Project Managment555</v>
      </c>
      <c r="G1544" s="15">
        <f t="shared" si="97"/>
        <v>45749</v>
      </c>
      <c r="H1544" s="16" t="str">
        <f>IF((IFERROR((VLOOKUP(D1544,'Automation (QBO)'!A:B,2,FALSE)),"0"))=0,"Suspense",(IFERROR((VLOOKUP(D1544,'Automation (QBO)'!A:B,2,FALSE)),"Suspense")))</f>
        <v>Labour - Project Managment</v>
      </c>
      <c r="I1544" s="17">
        <f t="shared" si="98"/>
        <v>555</v>
      </c>
      <c r="J1544" s="12" t="str">
        <f t="shared" si="99"/>
        <v>Labour - Project Managment</v>
      </c>
    </row>
    <row r="1545" spans="1:10" ht="16">
      <c r="A1545" s="13" t="s">
        <v>753</v>
      </c>
      <c r="B1545" s="12" t="s">
        <v>84</v>
      </c>
      <c r="C1545" s="12" t="s">
        <v>754</v>
      </c>
      <c r="D1545" s="12" t="s">
        <v>218</v>
      </c>
      <c r="E1545" s="12">
        <v>-3496.5</v>
      </c>
      <c r="F1545" s="14" t="str">
        <f t="shared" si="96"/>
        <v>2025-04-02InvoiceBrowns Newport Village:BSH NewPort Patio Project21045 Deposit Received-3496.5</v>
      </c>
      <c r="G1545" s="15">
        <f t="shared" si="97"/>
        <v>45749</v>
      </c>
      <c r="H1545" s="16" t="str">
        <f>IF((IFERROR((VLOOKUP(D1545,'Automation (QBO)'!A:B,2,FALSE)),"0"))=0,"Suspense",(IFERROR((VLOOKUP(D1545,'Automation (QBO)'!A:B,2,FALSE)),"Suspense")))</f>
        <v>Liability - Depostis Received</v>
      </c>
      <c r="I1545" s="17">
        <f t="shared" si="98"/>
        <v>-3496.5</v>
      </c>
      <c r="J1545" s="12" t="str">
        <f t="shared" si="99"/>
        <v>Liability - Depostis Received</v>
      </c>
    </row>
    <row r="1546" spans="1:10" ht="16">
      <c r="A1546" s="13" t="s">
        <v>753</v>
      </c>
      <c r="B1546" s="12" t="s">
        <v>84</v>
      </c>
      <c r="C1546" s="12" t="s">
        <v>754</v>
      </c>
      <c r="D1546" s="12" t="s">
        <v>199</v>
      </c>
      <c r="E1546" s="12">
        <v>166.5</v>
      </c>
      <c r="F1546" s="14" t="str">
        <f t="shared" si="96"/>
        <v>2025-04-02InvoiceBrowns Newport Village:BSH NewPort Patio Project21020 GST/HST Payable166.5</v>
      </c>
      <c r="G1546" s="15">
        <f t="shared" si="97"/>
        <v>45749</v>
      </c>
      <c r="H1546" s="16" t="str">
        <f>IF((IFERROR((VLOOKUP(D1546,'Automation (QBO)'!A:B,2,FALSE)),"0"))=0,"Suspense",(IFERROR((VLOOKUP(D1546,'Automation (QBO)'!A:B,2,FALSE)),"Suspense")))</f>
        <v>GST/HST Payable</v>
      </c>
      <c r="I1546" s="17">
        <f t="shared" si="98"/>
        <v>166.5</v>
      </c>
      <c r="J1546" s="12" t="str">
        <f t="shared" si="99"/>
        <v>GST/HST Payable</v>
      </c>
    </row>
    <row r="1547" spans="1:10" ht="16">
      <c r="A1547" s="13" t="s">
        <v>753</v>
      </c>
      <c r="B1547" s="12" t="s">
        <v>84</v>
      </c>
      <c r="C1547" s="12" t="s">
        <v>754</v>
      </c>
      <c r="D1547" s="12" t="s">
        <v>199</v>
      </c>
      <c r="E1547" s="12">
        <v>0</v>
      </c>
      <c r="F1547" s="14" t="str">
        <f t="shared" si="96"/>
        <v>2025-04-02InvoiceBrowns Newport Village:BSH NewPort Patio Project21020 GST/HST Payable0</v>
      </c>
      <c r="G1547" s="15">
        <f t="shared" si="97"/>
        <v>45749</v>
      </c>
      <c r="H1547" s="16" t="str">
        <f>IF((IFERROR((VLOOKUP(D1547,'Automation (QBO)'!A:B,2,FALSE)),"0"))=0,"Suspense",(IFERROR((VLOOKUP(D1547,'Automation (QBO)'!A:B,2,FALSE)),"Suspense")))</f>
        <v>GST/HST Payable</v>
      </c>
      <c r="I1547" s="17">
        <f t="shared" si="98"/>
        <v>0</v>
      </c>
      <c r="J1547" s="12" t="str">
        <f t="shared" si="99"/>
        <v>GST/HST Payable</v>
      </c>
    </row>
    <row r="1548" spans="1:10" ht="16">
      <c r="A1548" s="13" t="s">
        <v>753</v>
      </c>
      <c r="B1548" s="12" t="s">
        <v>84</v>
      </c>
      <c r="C1548" s="12" t="s">
        <v>754</v>
      </c>
      <c r="D1548" s="12" t="s">
        <v>666</v>
      </c>
      <c r="E1548" s="12">
        <v>0</v>
      </c>
      <c r="F1548" s="14" t="str">
        <f t="shared" si="96"/>
        <v>2025-04-02InvoiceBrowns Newport Village:BSH NewPort Patio Project12000 [Accounts Receivable]0</v>
      </c>
      <c r="G1548" s="15">
        <f t="shared" si="97"/>
        <v>45749</v>
      </c>
      <c r="H1548" s="16" t="str">
        <f>IF((IFERROR((VLOOKUP(D1548,'Automation (QBO)'!A:B,2,FALSE)),"0"))=0,"Suspense",(IFERROR((VLOOKUP(D1548,'Automation (QBO)'!A:B,2,FALSE)),"Suspense")))</f>
        <v>Accounts Recievable - Suspense</v>
      </c>
      <c r="I1548" s="17">
        <f t="shared" si="98"/>
        <v>0</v>
      </c>
      <c r="J1548" s="12" t="str">
        <f t="shared" si="99"/>
        <v>Accounts Recievable - Suspense</v>
      </c>
    </row>
    <row r="1549" spans="1:10" ht="16">
      <c r="A1549" s="13" t="s">
        <v>753</v>
      </c>
      <c r="B1549" s="12" t="s">
        <v>84</v>
      </c>
      <c r="C1549" s="12" t="s">
        <v>754</v>
      </c>
      <c r="D1549" s="12" t="s">
        <v>667</v>
      </c>
      <c r="E1549" s="12">
        <v>20609.98</v>
      </c>
      <c r="F1549" s="14" t="str">
        <f t="shared" si="96"/>
        <v>2025-04-02InvoiceBrowns Newport Village:BSH NewPort Patio Project41005 Labour - Project Managment20609.98</v>
      </c>
      <c r="G1549" s="15">
        <f t="shared" si="97"/>
        <v>45749</v>
      </c>
      <c r="H1549" s="16" t="str">
        <f>IF((IFERROR((VLOOKUP(D1549,'Automation (QBO)'!A:B,2,FALSE)),"0"))=0,"Suspense",(IFERROR((VLOOKUP(D1549,'Automation (QBO)'!A:B,2,FALSE)),"Suspense")))</f>
        <v>Labour - Project Managment</v>
      </c>
      <c r="I1549" s="17">
        <f t="shared" si="98"/>
        <v>20609.98</v>
      </c>
      <c r="J1549" s="12" t="str">
        <f t="shared" si="99"/>
        <v>Labour - Project Managment</v>
      </c>
    </row>
    <row r="1550" spans="1:10" ht="16">
      <c r="A1550" s="13" t="s">
        <v>753</v>
      </c>
      <c r="B1550" s="12" t="s">
        <v>84</v>
      </c>
      <c r="C1550" s="12" t="s">
        <v>754</v>
      </c>
      <c r="D1550" s="12" t="s">
        <v>667</v>
      </c>
      <c r="E1550" s="12">
        <v>0</v>
      </c>
      <c r="F1550" s="14" t="str">
        <f t="shared" si="96"/>
        <v>2025-04-02InvoiceBrowns Newport Village:BSH NewPort Patio Project41005 Labour - Project Managment0</v>
      </c>
      <c r="G1550" s="15">
        <f t="shared" si="97"/>
        <v>45749</v>
      </c>
      <c r="H1550" s="16" t="str">
        <f>IF((IFERROR((VLOOKUP(D1550,'Automation (QBO)'!A:B,2,FALSE)),"0"))=0,"Suspense",(IFERROR((VLOOKUP(D1550,'Automation (QBO)'!A:B,2,FALSE)),"Suspense")))</f>
        <v>Labour - Project Managment</v>
      </c>
      <c r="I1550" s="17">
        <f t="shared" si="98"/>
        <v>0</v>
      </c>
      <c r="J1550" s="12" t="str">
        <f t="shared" si="99"/>
        <v>Labour - Project Managment</v>
      </c>
    </row>
    <row r="1551" spans="1:10" ht="16">
      <c r="A1551" s="13" t="s">
        <v>753</v>
      </c>
      <c r="B1551" s="12" t="s">
        <v>84</v>
      </c>
      <c r="C1551" s="12" t="s">
        <v>754</v>
      </c>
      <c r="D1551" s="12" t="s">
        <v>844</v>
      </c>
      <c r="E1551" s="12">
        <v>643.27</v>
      </c>
      <c r="F1551" s="14" t="str">
        <f t="shared" si="96"/>
        <v>2025-04-02InvoiceBrowns Newport Village:BSH NewPort Patio Project42035 Billable Expense Income643.27</v>
      </c>
      <c r="G1551" s="15">
        <f t="shared" si="97"/>
        <v>45749</v>
      </c>
      <c r="H1551" s="16" t="str">
        <f>IF((IFERROR((VLOOKUP(D1551,'Automation (QBO)'!A:B,2,FALSE)),"0"))=0,"Suspense",(IFERROR((VLOOKUP(D1551,'Automation (QBO)'!A:B,2,FALSE)),"Suspense")))</f>
        <v>Suspense</v>
      </c>
      <c r="I1551" s="17">
        <f t="shared" si="98"/>
        <v>643.27</v>
      </c>
      <c r="J1551" s="12" t="str">
        <f t="shared" si="99"/>
        <v>Suspense</v>
      </c>
    </row>
    <row r="1552" spans="1:10" ht="16">
      <c r="A1552" s="13" t="s">
        <v>753</v>
      </c>
      <c r="B1552" s="12" t="s">
        <v>84</v>
      </c>
      <c r="C1552" s="12" t="s">
        <v>754</v>
      </c>
      <c r="D1552" s="12" t="s">
        <v>667</v>
      </c>
      <c r="E1552" s="12">
        <v>2175</v>
      </c>
      <c r="F1552" s="14" t="str">
        <f t="shared" si="96"/>
        <v>2025-04-02InvoiceBrowns Newport Village:BSH NewPort Patio Project41005 Labour - Project Managment2175</v>
      </c>
      <c r="G1552" s="15">
        <f t="shared" si="97"/>
        <v>45749</v>
      </c>
      <c r="H1552" s="16" t="str">
        <f>IF((IFERROR((VLOOKUP(D1552,'Automation (QBO)'!A:B,2,FALSE)),"0"))=0,"Suspense",(IFERROR((VLOOKUP(D1552,'Automation (QBO)'!A:B,2,FALSE)),"Suspense")))</f>
        <v>Labour - Project Managment</v>
      </c>
      <c r="I1552" s="17">
        <f t="shared" si="98"/>
        <v>2175</v>
      </c>
      <c r="J1552" s="12" t="str">
        <f t="shared" si="99"/>
        <v>Labour - Project Managment</v>
      </c>
    </row>
    <row r="1553" spans="1:10" ht="16">
      <c r="A1553" s="13" t="s">
        <v>753</v>
      </c>
      <c r="B1553" s="12" t="s">
        <v>84</v>
      </c>
      <c r="C1553" s="12" t="s">
        <v>754</v>
      </c>
      <c r="D1553" s="12" t="s">
        <v>667</v>
      </c>
      <c r="E1553" s="12">
        <v>4685.6499999999996</v>
      </c>
      <c r="F1553" s="14" t="str">
        <f t="shared" si="96"/>
        <v>2025-04-02InvoiceBrowns Newport Village:BSH NewPort Patio Project41005 Labour - Project Managment4685.65</v>
      </c>
      <c r="G1553" s="15">
        <f t="shared" si="97"/>
        <v>45749</v>
      </c>
      <c r="H1553" s="16" t="str">
        <f>IF((IFERROR((VLOOKUP(D1553,'Automation (QBO)'!A:B,2,FALSE)),"0"))=0,"Suspense",(IFERROR((VLOOKUP(D1553,'Automation (QBO)'!A:B,2,FALSE)),"Suspense")))</f>
        <v>Labour - Project Managment</v>
      </c>
      <c r="I1553" s="17">
        <f t="shared" si="98"/>
        <v>4685.6499999999996</v>
      </c>
      <c r="J1553" s="12" t="str">
        <f t="shared" si="99"/>
        <v>Labour - Project Managment</v>
      </c>
    </row>
    <row r="1554" spans="1:10" ht="16">
      <c r="A1554" s="13" t="s">
        <v>753</v>
      </c>
      <c r="B1554" s="12" t="s">
        <v>84</v>
      </c>
      <c r="C1554" s="12" t="s">
        <v>754</v>
      </c>
      <c r="D1554" s="12" t="s">
        <v>218</v>
      </c>
      <c r="E1554" s="12">
        <v>-29519.59</v>
      </c>
      <c r="F1554" s="14" t="str">
        <f t="shared" si="96"/>
        <v>2025-04-02InvoiceBrowns Newport Village:BSH NewPort Patio Project21045 Deposit Received-29519.59</v>
      </c>
      <c r="G1554" s="15">
        <f t="shared" si="97"/>
        <v>45749</v>
      </c>
      <c r="H1554" s="16" t="str">
        <f>IF((IFERROR((VLOOKUP(D1554,'Automation (QBO)'!A:B,2,FALSE)),"0"))=0,"Suspense",(IFERROR((VLOOKUP(D1554,'Automation (QBO)'!A:B,2,FALSE)),"Suspense")))</f>
        <v>Liability - Depostis Received</v>
      </c>
      <c r="I1554" s="17">
        <f t="shared" si="98"/>
        <v>-29519.59</v>
      </c>
      <c r="J1554" s="12" t="str">
        <f t="shared" si="99"/>
        <v>Liability - Depostis Received</v>
      </c>
    </row>
    <row r="1555" spans="1:10" ht="16">
      <c r="A1555" s="13" t="s">
        <v>753</v>
      </c>
      <c r="B1555" s="12" t="s">
        <v>84</v>
      </c>
      <c r="C1555" s="12" t="s">
        <v>754</v>
      </c>
      <c r="D1555" s="12" t="s">
        <v>199</v>
      </c>
      <c r="E1555" s="12">
        <v>1405.69</v>
      </c>
      <c r="F1555" s="14" t="str">
        <f t="shared" si="96"/>
        <v>2025-04-02InvoiceBrowns Newport Village:BSH NewPort Patio Project21020 GST/HST Payable1405.69</v>
      </c>
      <c r="G1555" s="15">
        <f t="shared" si="97"/>
        <v>45749</v>
      </c>
      <c r="H1555" s="16" t="str">
        <f>IF((IFERROR((VLOOKUP(D1555,'Automation (QBO)'!A:B,2,FALSE)),"0"))=0,"Suspense",(IFERROR((VLOOKUP(D1555,'Automation (QBO)'!A:B,2,FALSE)),"Suspense")))</f>
        <v>GST/HST Payable</v>
      </c>
      <c r="I1555" s="17">
        <f t="shared" si="98"/>
        <v>1405.69</v>
      </c>
      <c r="J1555" s="12" t="str">
        <f t="shared" si="99"/>
        <v>GST/HST Payable</v>
      </c>
    </row>
    <row r="1556" spans="1:10" ht="16">
      <c r="A1556" s="13" t="s">
        <v>753</v>
      </c>
      <c r="B1556" s="12" t="s">
        <v>84</v>
      </c>
      <c r="C1556" s="12" t="s">
        <v>754</v>
      </c>
      <c r="D1556" s="12" t="s">
        <v>199</v>
      </c>
      <c r="E1556" s="12">
        <v>0</v>
      </c>
      <c r="F1556" s="14" t="str">
        <f t="shared" si="96"/>
        <v>2025-04-02InvoiceBrowns Newport Village:BSH NewPort Patio Project21020 GST/HST Payable0</v>
      </c>
      <c r="G1556" s="15">
        <f t="shared" si="97"/>
        <v>45749</v>
      </c>
      <c r="H1556" s="16" t="str">
        <f>IF((IFERROR((VLOOKUP(D1556,'Automation (QBO)'!A:B,2,FALSE)),"0"))=0,"Suspense",(IFERROR((VLOOKUP(D1556,'Automation (QBO)'!A:B,2,FALSE)),"Suspense")))</f>
        <v>GST/HST Payable</v>
      </c>
      <c r="I1556" s="17">
        <f t="shared" si="98"/>
        <v>0</v>
      </c>
      <c r="J1556" s="12" t="str">
        <f t="shared" si="99"/>
        <v>GST/HST Payable</v>
      </c>
    </row>
    <row r="1557" spans="1:10" ht="16">
      <c r="A1557" s="13" t="s">
        <v>753</v>
      </c>
      <c r="B1557" s="12" t="s">
        <v>84</v>
      </c>
      <c r="C1557" s="12" t="s">
        <v>755</v>
      </c>
      <c r="D1557" s="12" t="s">
        <v>667</v>
      </c>
      <c r="E1557" s="12">
        <v>545</v>
      </c>
      <c r="F1557" s="14" t="str">
        <f t="shared" si="96"/>
        <v>2025-04-02InvoiceGranville Island Brewing.41005 Labour - Project Managment545</v>
      </c>
      <c r="G1557" s="15">
        <f t="shared" si="97"/>
        <v>45749</v>
      </c>
      <c r="H1557" s="16" t="str">
        <f>IF((IFERROR((VLOOKUP(D1557,'Automation (QBO)'!A:B,2,FALSE)),"0"))=0,"Suspense",(IFERROR((VLOOKUP(D1557,'Automation (QBO)'!A:B,2,FALSE)),"Suspense")))</f>
        <v>Labour - Project Managment</v>
      </c>
      <c r="I1557" s="17">
        <f t="shared" si="98"/>
        <v>545</v>
      </c>
      <c r="J1557" s="12" t="str">
        <f t="shared" si="99"/>
        <v>Labour - Project Managment</v>
      </c>
    </row>
    <row r="1558" spans="1:10" ht="16">
      <c r="A1558" s="13" t="s">
        <v>753</v>
      </c>
      <c r="B1558" s="12" t="s">
        <v>84</v>
      </c>
      <c r="C1558" s="12" t="s">
        <v>755</v>
      </c>
      <c r="D1558" s="12" t="s">
        <v>667</v>
      </c>
      <c r="E1558" s="12">
        <v>337.5</v>
      </c>
      <c r="F1558" s="14" t="str">
        <f t="shared" si="96"/>
        <v>2025-04-02InvoiceGranville Island Brewing.41005 Labour - Project Managment337.5</v>
      </c>
      <c r="G1558" s="15">
        <f t="shared" si="97"/>
        <v>45749</v>
      </c>
      <c r="H1558" s="16" t="str">
        <f>IF((IFERROR((VLOOKUP(D1558,'Automation (QBO)'!A:B,2,FALSE)),"0"))=0,"Suspense",(IFERROR((VLOOKUP(D1558,'Automation (QBO)'!A:B,2,FALSE)),"Suspense")))</f>
        <v>Labour - Project Managment</v>
      </c>
      <c r="I1558" s="17">
        <f t="shared" si="98"/>
        <v>337.5</v>
      </c>
      <c r="J1558" s="12" t="str">
        <f t="shared" si="99"/>
        <v>Labour - Project Managment</v>
      </c>
    </row>
    <row r="1559" spans="1:10" ht="16">
      <c r="A1559" s="13" t="s">
        <v>753</v>
      </c>
      <c r="B1559" s="12" t="s">
        <v>84</v>
      </c>
      <c r="C1559" s="12" t="s">
        <v>755</v>
      </c>
      <c r="D1559" s="12" t="s">
        <v>667</v>
      </c>
      <c r="E1559" s="12">
        <v>176.5</v>
      </c>
      <c r="F1559" s="14" t="str">
        <f t="shared" si="96"/>
        <v>2025-04-02InvoiceGranville Island Brewing.41005 Labour - Project Managment176.5</v>
      </c>
      <c r="G1559" s="15">
        <f t="shared" si="97"/>
        <v>45749</v>
      </c>
      <c r="H1559" s="16" t="str">
        <f>IF((IFERROR((VLOOKUP(D1559,'Automation (QBO)'!A:B,2,FALSE)),"0"))=0,"Suspense",(IFERROR((VLOOKUP(D1559,'Automation (QBO)'!A:B,2,FALSE)),"Suspense")))</f>
        <v>Labour - Project Managment</v>
      </c>
      <c r="I1559" s="17">
        <f t="shared" si="98"/>
        <v>176.5</v>
      </c>
      <c r="J1559" s="12" t="str">
        <f t="shared" si="99"/>
        <v>Labour - Project Managment</v>
      </c>
    </row>
    <row r="1560" spans="1:10" ht="16">
      <c r="A1560" s="13" t="s">
        <v>753</v>
      </c>
      <c r="B1560" s="12" t="s">
        <v>84</v>
      </c>
      <c r="C1560" s="12" t="s">
        <v>755</v>
      </c>
      <c r="D1560" s="12" t="s">
        <v>199</v>
      </c>
      <c r="E1560" s="12">
        <v>52.96</v>
      </c>
      <c r="F1560" s="14" t="str">
        <f t="shared" si="96"/>
        <v>2025-04-02InvoiceGranville Island Brewing.21020 GST/HST Payable52.96</v>
      </c>
      <c r="G1560" s="15">
        <f t="shared" si="97"/>
        <v>45749</v>
      </c>
      <c r="H1560" s="16" t="str">
        <f>IF((IFERROR((VLOOKUP(D1560,'Automation (QBO)'!A:B,2,FALSE)),"0"))=0,"Suspense",(IFERROR((VLOOKUP(D1560,'Automation (QBO)'!A:B,2,FALSE)),"Suspense")))</f>
        <v>GST/HST Payable</v>
      </c>
      <c r="I1560" s="17">
        <f t="shared" si="98"/>
        <v>52.96</v>
      </c>
      <c r="J1560" s="12" t="str">
        <f t="shared" si="99"/>
        <v>GST/HST Payable</v>
      </c>
    </row>
    <row r="1561" spans="1:10" ht="16">
      <c r="A1561" s="13" t="s">
        <v>753</v>
      </c>
      <c r="B1561" s="12" t="s">
        <v>78</v>
      </c>
      <c r="C1561" s="12" t="s">
        <v>111</v>
      </c>
      <c r="D1561" s="12" t="s">
        <v>655</v>
      </c>
      <c r="E1561" s="12">
        <v>836</v>
      </c>
      <c r="F1561" s="14" t="str">
        <f t="shared" si="96"/>
        <v>2025-04-02ExpenseReload Contracting Ltd.51320 Project Expense - Subcontractors836</v>
      </c>
      <c r="G1561" s="15">
        <f t="shared" si="97"/>
        <v>45749</v>
      </c>
      <c r="H1561" s="16" t="str">
        <f>IF((IFERROR((VLOOKUP(D1561,'Automation (QBO)'!A:B,2,FALSE)),"0"))=0,"Suspense",(IFERROR((VLOOKUP(D1561,'Automation (QBO)'!A:B,2,FALSE)),"Suspense")))</f>
        <v>Project Expense - Subcontractors</v>
      </c>
      <c r="I1561" s="17">
        <f t="shared" si="98"/>
        <v>836</v>
      </c>
      <c r="J1561" s="12" t="str">
        <f t="shared" si="99"/>
        <v>Project Expense - Subcontractors</v>
      </c>
    </row>
    <row r="1562" spans="1:10" ht="16">
      <c r="A1562" s="13" t="s">
        <v>753</v>
      </c>
      <c r="B1562" s="12" t="s">
        <v>78</v>
      </c>
      <c r="C1562" s="12" t="s">
        <v>111</v>
      </c>
      <c r="D1562" s="12" t="s">
        <v>199</v>
      </c>
      <c r="E1562" s="12">
        <v>-41.8</v>
      </c>
      <c r="F1562" s="14" t="str">
        <f t="shared" si="96"/>
        <v>2025-04-02ExpenseReload Contracting Ltd.21020 GST/HST Payable-41.8</v>
      </c>
      <c r="G1562" s="15">
        <f t="shared" si="97"/>
        <v>45749</v>
      </c>
      <c r="H1562" s="16" t="str">
        <f>IF((IFERROR((VLOOKUP(D1562,'Automation (QBO)'!A:B,2,FALSE)),"0"))=0,"Suspense",(IFERROR((VLOOKUP(D1562,'Automation (QBO)'!A:B,2,FALSE)),"Suspense")))</f>
        <v>GST/HST Payable</v>
      </c>
      <c r="I1562" s="17">
        <f t="shared" si="98"/>
        <v>-41.8</v>
      </c>
      <c r="J1562" s="12" t="str">
        <f t="shared" si="99"/>
        <v>GST/HST Payable</v>
      </c>
    </row>
    <row r="1563" spans="1:10" ht="16">
      <c r="A1563" s="13" t="s">
        <v>753</v>
      </c>
      <c r="B1563" s="12" t="s">
        <v>78</v>
      </c>
      <c r="D1563" s="12" t="s">
        <v>657</v>
      </c>
      <c r="E1563" s="12">
        <v>5000</v>
      </c>
      <c r="F1563" s="14" t="str">
        <f t="shared" si="96"/>
        <v>2025-04-02Expense13007 Due to/from Saltire Rentals5000</v>
      </c>
      <c r="G1563" s="15">
        <f t="shared" si="97"/>
        <v>45749</v>
      </c>
      <c r="H1563" s="16" t="str">
        <f>IF((IFERROR((VLOOKUP(D1563,'Automation (QBO)'!A:B,2,FALSE)),"0"))=0,"Suspense",(IFERROR((VLOOKUP(D1563,'Automation (QBO)'!A:B,2,FALSE)),"Suspense")))</f>
        <v>Due to/from Saltire Rentals</v>
      </c>
      <c r="I1563" s="17">
        <f t="shared" si="98"/>
        <v>5000</v>
      </c>
      <c r="J1563" s="12" t="str">
        <f t="shared" si="99"/>
        <v>Due to/from Saltire Rentals</v>
      </c>
    </row>
    <row r="1564" spans="1:10" ht="16">
      <c r="A1564" s="13" t="s">
        <v>753</v>
      </c>
      <c r="B1564" s="12" t="s">
        <v>78</v>
      </c>
      <c r="D1564" s="12" t="s">
        <v>199</v>
      </c>
      <c r="E1564" s="12">
        <v>0</v>
      </c>
      <c r="F1564" s="14" t="str">
        <f t="shared" si="96"/>
        <v>2025-04-02Expense21020 GST/HST Payable0</v>
      </c>
      <c r="G1564" s="15">
        <f t="shared" si="97"/>
        <v>45749</v>
      </c>
      <c r="H1564" s="16" t="str">
        <f>IF((IFERROR((VLOOKUP(D1564,'Automation (QBO)'!A:B,2,FALSE)),"0"))=0,"Suspense",(IFERROR((VLOOKUP(D1564,'Automation (QBO)'!A:B,2,FALSE)),"Suspense")))</f>
        <v>GST/HST Payable</v>
      </c>
      <c r="I1564" s="17">
        <f t="shared" si="98"/>
        <v>0</v>
      </c>
      <c r="J1564" s="12" t="str">
        <f t="shared" si="99"/>
        <v>GST/HST Payable</v>
      </c>
    </row>
    <row r="1565" spans="1:10" ht="16">
      <c r="A1565" s="13" t="s">
        <v>753</v>
      </c>
      <c r="B1565" s="12" t="s">
        <v>78</v>
      </c>
      <c r="C1565" s="12" t="s">
        <v>95</v>
      </c>
      <c r="D1565" s="12" t="s">
        <v>210</v>
      </c>
      <c r="E1565" s="12">
        <v>4</v>
      </c>
      <c r="F1565" s="14" t="str">
        <f t="shared" si="96"/>
        <v>2025-04-02ExpenseImpark52205 Travel &amp; Parking4</v>
      </c>
      <c r="G1565" s="15">
        <f t="shared" si="97"/>
        <v>45749</v>
      </c>
      <c r="H1565" s="16" t="str">
        <f>IF((IFERROR((VLOOKUP(D1565,'Automation (QBO)'!A:B,2,FALSE)),"0"))=0,"Suspense",(IFERROR((VLOOKUP(D1565,'Automation (QBO)'!A:B,2,FALSE)),"Suspense")))</f>
        <v>Travel &amp; Parking</v>
      </c>
      <c r="I1565" s="17">
        <f t="shared" si="98"/>
        <v>4</v>
      </c>
      <c r="J1565" s="12" t="str">
        <f t="shared" si="99"/>
        <v>Travel &amp; Parking</v>
      </c>
    </row>
    <row r="1566" spans="1:10" ht="16">
      <c r="A1566" s="13" t="s">
        <v>753</v>
      </c>
      <c r="B1566" s="12" t="s">
        <v>78</v>
      </c>
      <c r="C1566" s="12" t="s">
        <v>95</v>
      </c>
      <c r="D1566" s="12" t="s">
        <v>199</v>
      </c>
      <c r="E1566" s="12">
        <v>0</v>
      </c>
      <c r="F1566" s="14" t="str">
        <f t="shared" si="96"/>
        <v>2025-04-02ExpenseImpark21020 GST/HST Payable0</v>
      </c>
      <c r="G1566" s="15">
        <f t="shared" si="97"/>
        <v>45749</v>
      </c>
      <c r="H1566" s="16" t="str">
        <f>IF((IFERROR((VLOOKUP(D1566,'Automation (QBO)'!A:B,2,FALSE)),"0"))=0,"Suspense",(IFERROR((VLOOKUP(D1566,'Automation (QBO)'!A:B,2,FALSE)),"Suspense")))</f>
        <v>GST/HST Payable</v>
      </c>
      <c r="I1566" s="17">
        <f t="shared" si="98"/>
        <v>0</v>
      </c>
      <c r="J1566" s="12" t="str">
        <f t="shared" si="99"/>
        <v>GST/HST Payable</v>
      </c>
    </row>
    <row r="1567" spans="1:10" ht="16">
      <c r="A1567" s="13" t="s">
        <v>753</v>
      </c>
      <c r="B1567" s="12" t="s">
        <v>78</v>
      </c>
      <c r="C1567" s="12" t="s">
        <v>767</v>
      </c>
      <c r="D1567" s="12" t="s">
        <v>199</v>
      </c>
      <c r="E1567" s="12">
        <v>-78.75</v>
      </c>
      <c r="F1567" s="14" t="str">
        <f t="shared" si="96"/>
        <v>2025-04-02ExpenseTyphon Concrete21020 GST/HST Payable-78.75</v>
      </c>
      <c r="G1567" s="15">
        <f t="shared" si="97"/>
        <v>45749</v>
      </c>
      <c r="H1567" s="16" t="str">
        <f>IF((IFERROR((VLOOKUP(D1567,'Automation (QBO)'!A:B,2,FALSE)),"0"))=0,"Suspense",(IFERROR((VLOOKUP(D1567,'Automation (QBO)'!A:B,2,FALSE)),"Suspense")))</f>
        <v>GST/HST Payable</v>
      </c>
      <c r="I1567" s="17">
        <f t="shared" si="98"/>
        <v>-78.75</v>
      </c>
      <c r="J1567" s="12" t="str">
        <f t="shared" si="99"/>
        <v>GST/HST Payable</v>
      </c>
    </row>
    <row r="1568" spans="1:10" ht="16">
      <c r="A1568" s="13" t="s">
        <v>753</v>
      </c>
      <c r="B1568" s="12" t="s">
        <v>78</v>
      </c>
      <c r="C1568" s="12" t="s">
        <v>767</v>
      </c>
      <c r="D1568" s="12" t="s">
        <v>655</v>
      </c>
      <c r="E1568" s="12">
        <v>1575</v>
      </c>
      <c r="F1568" s="14" t="str">
        <f t="shared" si="96"/>
        <v>2025-04-02ExpenseTyphon Concrete51320 Project Expense - Subcontractors1575</v>
      </c>
      <c r="G1568" s="15">
        <f t="shared" si="97"/>
        <v>45749</v>
      </c>
      <c r="H1568" s="16" t="str">
        <f>IF((IFERROR((VLOOKUP(D1568,'Automation (QBO)'!A:B,2,FALSE)),"0"))=0,"Suspense",(IFERROR((VLOOKUP(D1568,'Automation (QBO)'!A:B,2,FALSE)),"Suspense")))</f>
        <v>Project Expense - Subcontractors</v>
      </c>
      <c r="I1568" s="17">
        <f t="shared" si="98"/>
        <v>1575</v>
      </c>
      <c r="J1568" s="12" t="str">
        <f t="shared" si="99"/>
        <v>Project Expense - Subcontractors</v>
      </c>
    </row>
    <row r="1569" spans="1:10" ht="16">
      <c r="A1569" s="13" t="s">
        <v>753</v>
      </c>
      <c r="B1569" s="12" t="s">
        <v>78</v>
      </c>
      <c r="C1569" s="12" t="s">
        <v>287</v>
      </c>
      <c r="D1569" s="12" t="s">
        <v>315</v>
      </c>
      <c r="E1569" s="12">
        <v>922.19</v>
      </c>
      <c r="F1569" s="14" t="str">
        <f t="shared" si="96"/>
        <v>2025-04-02ExpenseSummit Tools17015 Tools &amp; Equipment922.19</v>
      </c>
      <c r="G1569" s="15">
        <f t="shared" si="97"/>
        <v>45749</v>
      </c>
      <c r="H1569" s="16" t="str">
        <f>IF((IFERROR((VLOOKUP(D1569,'Automation (QBO)'!A:B,2,FALSE)),"0"))=0,"Suspense",(IFERROR((VLOOKUP(D1569,'Automation (QBO)'!A:B,2,FALSE)),"Suspense")))</f>
        <v>Tools &amp; Equipment</v>
      </c>
      <c r="I1569" s="17">
        <f t="shared" si="98"/>
        <v>922.19</v>
      </c>
      <c r="J1569" s="12" t="str">
        <f t="shared" si="99"/>
        <v>Tools &amp; Equipment</v>
      </c>
    </row>
    <row r="1570" spans="1:10" ht="16">
      <c r="A1570" s="13" t="s">
        <v>753</v>
      </c>
      <c r="B1570" s="12" t="s">
        <v>78</v>
      </c>
      <c r="C1570" s="12" t="s">
        <v>287</v>
      </c>
      <c r="D1570" s="12" t="s">
        <v>199</v>
      </c>
      <c r="E1570" s="12">
        <v>-43.09</v>
      </c>
      <c r="F1570" s="14" t="str">
        <f t="shared" si="96"/>
        <v>2025-04-02ExpenseSummit Tools21020 GST/HST Payable-43.09</v>
      </c>
      <c r="G1570" s="15">
        <f t="shared" si="97"/>
        <v>45749</v>
      </c>
      <c r="H1570" s="16" t="str">
        <f>IF((IFERROR((VLOOKUP(D1570,'Automation (QBO)'!A:B,2,FALSE)),"0"))=0,"Suspense",(IFERROR((VLOOKUP(D1570,'Automation (QBO)'!A:B,2,FALSE)),"Suspense")))</f>
        <v>GST/HST Payable</v>
      </c>
      <c r="I1570" s="17">
        <f t="shared" si="98"/>
        <v>-43.09</v>
      </c>
      <c r="J1570" s="12" t="str">
        <f t="shared" si="99"/>
        <v>GST/HST Payable</v>
      </c>
    </row>
    <row r="1571" spans="1:10" ht="16">
      <c r="A1571" s="13" t="s">
        <v>753</v>
      </c>
      <c r="B1571" s="12" t="s">
        <v>78</v>
      </c>
      <c r="C1571" s="12" t="s">
        <v>767</v>
      </c>
      <c r="D1571" s="12" t="s">
        <v>506</v>
      </c>
      <c r="E1571" s="12">
        <v>1653.75</v>
      </c>
      <c r="F1571" s="14" t="str">
        <f t="shared" si="96"/>
        <v>2025-04-02ExpenseTyphon Concrete21010 Credit Card (CIBC Visa)1653.75</v>
      </c>
      <c r="G1571" s="15">
        <f t="shared" si="97"/>
        <v>45749</v>
      </c>
      <c r="H1571" s="16" t="str">
        <f>IF((IFERROR((VLOOKUP(D1571,'Automation (QBO)'!A:B,2,FALSE)),"0"))=0,"Suspense",(IFERROR((VLOOKUP(D1571,'Automation (QBO)'!A:B,2,FALSE)),"Suspense")))</f>
        <v>Credit Card (CIBC Visa)</v>
      </c>
      <c r="I1571" s="17">
        <f t="shared" si="98"/>
        <v>1653.75</v>
      </c>
      <c r="J1571" s="12" t="str">
        <f t="shared" si="99"/>
        <v>Credit Card (CIBC Visa)</v>
      </c>
    </row>
    <row r="1572" spans="1:10" ht="16">
      <c r="A1572" s="13" t="s">
        <v>753</v>
      </c>
      <c r="B1572" s="12" t="s">
        <v>84</v>
      </c>
      <c r="C1572" s="12" t="s">
        <v>755</v>
      </c>
      <c r="D1572" s="12" t="s">
        <v>666</v>
      </c>
      <c r="E1572" s="12">
        <v>1111.96</v>
      </c>
      <c r="F1572" s="14" t="str">
        <f t="shared" si="96"/>
        <v>2025-04-02InvoiceGranville Island Brewing.12000 [Accounts Receivable]1111.96</v>
      </c>
      <c r="G1572" s="15">
        <f t="shared" si="97"/>
        <v>45749</v>
      </c>
      <c r="H1572" s="16" t="str">
        <f>IF((IFERROR((VLOOKUP(D1572,'Automation (QBO)'!A:B,2,FALSE)),"0"))=0,"Suspense",(IFERROR((VLOOKUP(D1572,'Automation (QBO)'!A:B,2,FALSE)),"Suspense")))</f>
        <v>Accounts Recievable - Suspense</v>
      </c>
      <c r="I1572" s="17">
        <f t="shared" si="98"/>
        <v>1111.96</v>
      </c>
      <c r="J1572" s="12" t="str">
        <f t="shared" si="99"/>
        <v>Accounts Recievable - Suspense</v>
      </c>
    </row>
    <row r="1573" spans="1:10" ht="16">
      <c r="A1573" s="13" t="s">
        <v>753</v>
      </c>
      <c r="B1573" s="12" t="s">
        <v>78</v>
      </c>
      <c r="D1573" s="12" t="s">
        <v>201</v>
      </c>
      <c r="E1573" s="12">
        <v>-5000</v>
      </c>
      <c r="F1573" s="14" t="str">
        <f t="shared" si="96"/>
        <v>2025-04-02Expense11005 Chequing (CIBC)-5000</v>
      </c>
      <c r="G1573" s="15">
        <f t="shared" si="97"/>
        <v>45749</v>
      </c>
      <c r="H1573" s="16" t="str">
        <f>IF((IFERROR((VLOOKUP(D1573,'Automation (QBO)'!A:B,2,FALSE)),"0"))=0,"Suspense",(IFERROR((VLOOKUP(D1573,'Automation (QBO)'!A:B,2,FALSE)),"Suspense")))</f>
        <v>Chequing (CIBC)</v>
      </c>
      <c r="I1573" s="17">
        <f t="shared" si="98"/>
        <v>-5000</v>
      </c>
      <c r="J1573" s="12" t="str">
        <f t="shared" si="99"/>
        <v>Chequing (CIBC)</v>
      </c>
    </row>
    <row r="1574" spans="1:10" ht="16">
      <c r="A1574" s="13" t="s">
        <v>753</v>
      </c>
      <c r="B1574" s="12" t="s">
        <v>78</v>
      </c>
      <c r="C1574" s="12" t="s">
        <v>111</v>
      </c>
      <c r="D1574" s="12" t="s">
        <v>201</v>
      </c>
      <c r="E1574" s="12">
        <v>-877.8</v>
      </c>
      <c r="F1574" s="14" t="str">
        <f t="shared" si="96"/>
        <v>2025-04-02ExpenseReload Contracting Ltd.11005 Chequing (CIBC)-877.8</v>
      </c>
      <c r="G1574" s="15">
        <f t="shared" si="97"/>
        <v>45749</v>
      </c>
      <c r="H1574" s="16" t="str">
        <f>IF((IFERROR((VLOOKUP(D1574,'Automation (QBO)'!A:B,2,FALSE)),"0"))=0,"Suspense",(IFERROR((VLOOKUP(D1574,'Automation (QBO)'!A:B,2,FALSE)),"Suspense")))</f>
        <v>Chequing (CIBC)</v>
      </c>
      <c r="I1574" s="17">
        <f t="shared" si="98"/>
        <v>-877.8</v>
      </c>
      <c r="J1574" s="12" t="str">
        <f t="shared" si="99"/>
        <v>Chequing (CIBC)</v>
      </c>
    </row>
    <row r="1575" spans="1:10" ht="16">
      <c r="A1575" s="13" t="s">
        <v>753</v>
      </c>
      <c r="B1575" s="12" t="s">
        <v>78</v>
      </c>
      <c r="C1575" s="12" t="s">
        <v>287</v>
      </c>
      <c r="D1575" s="12" t="s">
        <v>506</v>
      </c>
      <c r="E1575" s="12">
        <v>965.28</v>
      </c>
      <c r="F1575" s="14" t="str">
        <f t="shared" si="96"/>
        <v>2025-04-02ExpenseSummit Tools21010 Credit Card (CIBC Visa)965.28</v>
      </c>
      <c r="G1575" s="15">
        <f t="shared" si="97"/>
        <v>45749</v>
      </c>
      <c r="H1575" s="16" t="str">
        <f>IF((IFERROR((VLOOKUP(D1575,'Automation (QBO)'!A:B,2,FALSE)),"0"))=0,"Suspense",(IFERROR((VLOOKUP(D1575,'Automation (QBO)'!A:B,2,FALSE)),"Suspense")))</f>
        <v>Credit Card (CIBC Visa)</v>
      </c>
      <c r="I1575" s="17">
        <f t="shared" si="98"/>
        <v>965.28</v>
      </c>
      <c r="J1575" s="12" t="str">
        <f t="shared" si="99"/>
        <v>Credit Card (CIBC Visa)</v>
      </c>
    </row>
    <row r="1576" spans="1:10" ht="16">
      <c r="A1576" s="13" t="s">
        <v>753</v>
      </c>
      <c r="B1576" s="12" t="s">
        <v>78</v>
      </c>
      <c r="C1576" s="12" t="s">
        <v>95</v>
      </c>
      <c r="D1576" s="12" t="s">
        <v>506</v>
      </c>
      <c r="E1576" s="12">
        <v>4</v>
      </c>
      <c r="F1576" s="14" t="str">
        <f t="shared" si="96"/>
        <v>2025-04-02ExpenseImpark21010 Credit Card (CIBC Visa)4</v>
      </c>
      <c r="G1576" s="15">
        <f t="shared" si="97"/>
        <v>45749</v>
      </c>
      <c r="H1576" s="16" t="str">
        <f>IF((IFERROR((VLOOKUP(D1576,'Automation (QBO)'!A:B,2,FALSE)),"0"))=0,"Suspense",(IFERROR((VLOOKUP(D1576,'Automation (QBO)'!A:B,2,FALSE)),"Suspense")))</f>
        <v>Credit Card (CIBC Visa)</v>
      </c>
      <c r="I1576" s="17">
        <f t="shared" si="98"/>
        <v>4</v>
      </c>
      <c r="J1576" s="12" t="str">
        <f t="shared" si="99"/>
        <v>Credit Card (CIBC Visa)</v>
      </c>
    </row>
    <row r="1577" spans="1:10" ht="16">
      <c r="A1577" s="13" t="s">
        <v>768</v>
      </c>
      <c r="B1577" s="12" t="s">
        <v>78</v>
      </c>
      <c r="C1577" s="12" t="s">
        <v>159</v>
      </c>
      <c r="D1577" s="12" t="s">
        <v>208</v>
      </c>
      <c r="E1577" s="12">
        <v>556.4</v>
      </c>
      <c r="F1577" s="14" t="str">
        <f t="shared" si="96"/>
        <v>2025-04-03ExpenseGolbey Law Corporation52135 Legal556.4</v>
      </c>
      <c r="G1577" s="15">
        <f t="shared" si="97"/>
        <v>45750</v>
      </c>
      <c r="H1577" s="16" t="str">
        <f>IF((IFERROR((VLOOKUP(D1577,'Automation (QBO)'!A:B,2,FALSE)),"0"))=0,"Suspense",(IFERROR((VLOOKUP(D1577,'Automation (QBO)'!A:B,2,FALSE)),"Suspense")))</f>
        <v>Legal</v>
      </c>
      <c r="I1577" s="17">
        <f t="shared" si="98"/>
        <v>556.4</v>
      </c>
      <c r="J1577" s="12" t="str">
        <f t="shared" si="99"/>
        <v>Legal</v>
      </c>
    </row>
    <row r="1578" spans="1:10" ht="16">
      <c r="A1578" s="13" t="s">
        <v>768</v>
      </c>
      <c r="B1578" s="12" t="s">
        <v>78</v>
      </c>
      <c r="C1578" s="12" t="s">
        <v>159</v>
      </c>
      <c r="D1578" s="12" t="s">
        <v>199</v>
      </c>
      <c r="E1578" s="12">
        <v>-26</v>
      </c>
      <c r="F1578" s="14" t="str">
        <f t="shared" si="96"/>
        <v>2025-04-03ExpenseGolbey Law Corporation21020 GST/HST Payable-26</v>
      </c>
      <c r="G1578" s="15">
        <f t="shared" si="97"/>
        <v>45750</v>
      </c>
      <c r="H1578" s="16" t="str">
        <f>IF((IFERROR((VLOOKUP(D1578,'Automation (QBO)'!A:B,2,FALSE)),"0"))=0,"Suspense",(IFERROR((VLOOKUP(D1578,'Automation (QBO)'!A:B,2,FALSE)),"Suspense")))</f>
        <v>GST/HST Payable</v>
      </c>
      <c r="I1578" s="17">
        <f t="shared" si="98"/>
        <v>-26</v>
      </c>
      <c r="J1578" s="12" t="str">
        <f t="shared" si="99"/>
        <v>GST/HST Payable</v>
      </c>
    </row>
    <row r="1579" spans="1:10" ht="16">
      <c r="A1579" s="13" t="s">
        <v>768</v>
      </c>
      <c r="B1579" s="12" t="s">
        <v>78</v>
      </c>
      <c r="C1579" s="12" t="s">
        <v>108</v>
      </c>
      <c r="D1579" s="12" t="s">
        <v>670</v>
      </c>
      <c r="E1579" s="12">
        <v>190.48</v>
      </c>
      <c r="F1579" s="14" t="str">
        <f t="shared" si="96"/>
        <v>2025-04-03ExpenseChevron51205 COGS - Fuel190.48</v>
      </c>
      <c r="G1579" s="15">
        <f t="shared" si="97"/>
        <v>45750</v>
      </c>
      <c r="H1579" s="16" t="str">
        <f>IF((IFERROR((VLOOKUP(D1579,'Automation (QBO)'!A:B,2,FALSE)),"0"))=0,"Suspense",(IFERROR((VLOOKUP(D1579,'Automation (QBO)'!A:B,2,FALSE)),"Suspense")))</f>
        <v>Fuel</v>
      </c>
      <c r="I1579" s="17">
        <f t="shared" si="98"/>
        <v>190.48</v>
      </c>
      <c r="J1579" s="12" t="str">
        <f t="shared" si="99"/>
        <v>Fuel</v>
      </c>
    </row>
    <row r="1580" spans="1:10" ht="16">
      <c r="A1580" s="13" t="s">
        <v>768</v>
      </c>
      <c r="B1580" s="12" t="s">
        <v>78</v>
      </c>
      <c r="C1580" s="12" t="s">
        <v>108</v>
      </c>
      <c r="D1580" s="12" t="s">
        <v>199</v>
      </c>
      <c r="E1580" s="12">
        <v>-9.52</v>
      </c>
      <c r="F1580" s="14" t="str">
        <f t="shared" si="96"/>
        <v>2025-04-03ExpenseChevron21020 GST/HST Payable-9.52</v>
      </c>
      <c r="G1580" s="15">
        <f t="shared" si="97"/>
        <v>45750</v>
      </c>
      <c r="H1580" s="16" t="str">
        <f>IF((IFERROR((VLOOKUP(D1580,'Automation (QBO)'!A:B,2,FALSE)),"0"))=0,"Suspense",(IFERROR((VLOOKUP(D1580,'Automation (QBO)'!A:B,2,FALSE)),"Suspense")))</f>
        <v>GST/HST Payable</v>
      </c>
      <c r="I1580" s="17">
        <f t="shared" si="98"/>
        <v>-9.52</v>
      </c>
      <c r="J1580" s="12" t="str">
        <f t="shared" si="99"/>
        <v>GST/HST Payable</v>
      </c>
    </row>
    <row r="1581" spans="1:10" ht="16">
      <c r="A1581" s="13" t="s">
        <v>768</v>
      </c>
      <c r="B1581" s="12" t="s">
        <v>78</v>
      </c>
      <c r="C1581" s="12" t="s">
        <v>103</v>
      </c>
      <c r="D1581" s="12" t="s">
        <v>661</v>
      </c>
      <c r="E1581" s="12">
        <v>38.47</v>
      </c>
      <c r="F1581" s="14" t="str">
        <f t="shared" si="96"/>
        <v>2025-04-03ExpenseRona51335 Project Expense - Materials38.47</v>
      </c>
      <c r="G1581" s="15">
        <f t="shared" si="97"/>
        <v>45750</v>
      </c>
      <c r="H1581" s="16" t="str">
        <f>IF((IFERROR((VLOOKUP(D1581,'Automation (QBO)'!A:B,2,FALSE)),"0"))=0,"Suspense",(IFERROR((VLOOKUP(D1581,'Automation (QBO)'!A:B,2,FALSE)),"Suspense")))</f>
        <v>Project Expense - Materials</v>
      </c>
      <c r="I1581" s="17">
        <f t="shared" si="98"/>
        <v>38.47</v>
      </c>
      <c r="J1581" s="12" t="str">
        <f t="shared" si="99"/>
        <v>Project Expense - Materials</v>
      </c>
    </row>
    <row r="1582" spans="1:10" ht="16">
      <c r="A1582" s="13" t="s">
        <v>768</v>
      </c>
      <c r="B1582" s="12" t="s">
        <v>78</v>
      </c>
      <c r="C1582" s="12" t="s">
        <v>103</v>
      </c>
      <c r="D1582" s="12" t="s">
        <v>199</v>
      </c>
      <c r="E1582" s="12">
        <v>-1.8</v>
      </c>
      <c r="F1582" s="14" t="str">
        <f t="shared" si="96"/>
        <v>2025-04-03ExpenseRona21020 GST/HST Payable-1.8</v>
      </c>
      <c r="G1582" s="15">
        <f t="shared" si="97"/>
        <v>45750</v>
      </c>
      <c r="H1582" s="16" t="str">
        <f>IF((IFERROR((VLOOKUP(D1582,'Automation (QBO)'!A:B,2,FALSE)),"0"))=0,"Suspense",(IFERROR((VLOOKUP(D1582,'Automation (QBO)'!A:B,2,FALSE)),"Suspense")))</f>
        <v>GST/HST Payable</v>
      </c>
      <c r="I1582" s="17">
        <f t="shared" si="98"/>
        <v>-1.8</v>
      </c>
      <c r="J1582" s="12" t="str">
        <f t="shared" si="99"/>
        <v>GST/HST Payable</v>
      </c>
    </row>
    <row r="1583" spans="1:10" ht="16">
      <c r="A1583" s="13" t="s">
        <v>768</v>
      </c>
      <c r="B1583" s="12" t="s">
        <v>78</v>
      </c>
      <c r="C1583" s="12" t="s">
        <v>158</v>
      </c>
      <c r="D1583" s="12" t="s">
        <v>661</v>
      </c>
      <c r="E1583" s="12">
        <v>22.45</v>
      </c>
      <c r="F1583" s="14" t="str">
        <f t="shared" si="96"/>
        <v>2025-04-03ExpenseDynamic Equipment Rentals51335 Project Expense - Materials22.45</v>
      </c>
      <c r="G1583" s="15">
        <f t="shared" si="97"/>
        <v>45750</v>
      </c>
      <c r="H1583" s="16" t="str">
        <f>IF((IFERROR((VLOOKUP(D1583,'Automation (QBO)'!A:B,2,FALSE)),"0"))=0,"Suspense",(IFERROR((VLOOKUP(D1583,'Automation (QBO)'!A:B,2,FALSE)),"Suspense")))</f>
        <v>Project Expense - Materials</v>
      </c>
      <c r="I1583" s="17">
        <f t="shared" si="98"/>
        <v>22.45</v>
      </c>
      <c r="J1583" s="12" t="str">
        <f t="shared" si="99"/>
        <v>Project Expense - Materials</v>
      </c>
    </row>
    <row r="1584" spans="1:10" ht="16">
      <c r="A1584" s="13" t="s">
        <v>768</v>
      </c>
      <c r="B1584" s="12" t="s">
        <v>78</v>
      </c>
      <c r="C1584" s="12" t="s">
        <v>158</v>
      </c>
      <c r="D1584" s="12" t="s">
        <v>199</v>
      </c>
      <c r="E1584" s="12">
        <v>-1.1200000000000001</v>
      </c>
      <c r="F1584" s="14" t="str">
        <f t="shared" si="96"/>
        <v>2025-04-03ExpenseDynamic Equipment Rentals21020 GST/HST Payable-1.12</v>
      </c>
      <c r="G1584" s="15">
        <f t="shared" si="97"/>
        <v>45750</v>
      </c>
      <c r="H1584" s="16" t="str">
        <f>IF((IFERROR((VLOOKUP(D1584,'Automation (QBO)'!A:B,2,FALSE)),"0"))=0,"Suspense",(IFERROR((VLOOKUP(D1584,'Automation (QBO)'!A:B,2,FALSE)),"Suspense")))</f>
        <v>GST/HST Payable</v>
      </c>
      <c r="I1584" s="17">
        <f t="shared" si="98"/>
        <v>-1.1200000000000001</v>
      </c>
      <c r="J1584" s="12" t="str">
        <f t="shared" si="99"/>
        <v>GST/HST Payable</v>
      </c>
    </row>
    <row r="1585" spans="1:10" ht="16">
      <c r="A1585" s="13" t="s">
        <v>768</v>
      </c>
      <c r="B1585" s="12" t="s">
        <v>78</v>
      </c>
      <c r="C1585" s="12" t="s">
        <v>301</v>
      </c>
      <c r="D1585" s="12" t="s">
        <v>661</v>
      </c>
      <c r="E1585" s="12">
        <v>19.260000000000002</v>
      </c>
      <c r="F1585" s="14" t="str">
        <f t="shared" si="96"/>
        <v>2025-04-03ExpenseIKEA Canada Limited Partnership51335 Project Expense - Materials19.26</v>
      </c>
      <c r="G1585" s="15">
        <f t="shared" si="97"/>
        <v>45750</v>
      </c>
      <c r="H1585" s="16" t="str">
        <f>IF((IFERROR((VLOOKUP(D1585,'Automation (QBO)'!A:B,2,FALSE)),"0"))=0,"Suspense",(IFERROR((VLOOKUP(D1585,'Automation (QBO)'!A:B,2,FALSE)),"Suspense")))</f>
        <v>Project Expense - Materials</v>
      </c>
      <c r="I1585" s="17">
        <f t="shared" si="98"/>
        <v>19.260000000000002</v>
      </c>
      <c r="J1585" s="12" t="str">
        <f t="shared" si="99"/>
        <v>Project Expense - Materials</v>
      </c>
    </row>
    <row r="1586" spans="1:10" ht="16">
      <c r="A1586" s="13" t="s">
        <v>768</v>
      </c>
      <c r="B1586" s="12" t="s">
        <v>78</v>
      </c>
      <c r="C1586" s="12" t="s">
        <v>301</v>
      </c>
      <c r="D1586" s="12" t="s">
        <v>199</v>
      </c>
      <c r="E1586" s="12">
        <v>-0.9</v>
      </c>
      <c r="F1586" s="14" t="str">
        <f t="shared" si="96"/>
        <v>2025-04-03ExpenseIKEA Canada Limited Partnership21020 GST/HST Payable-0.9</v>
      </c>
      <c r="G1586" s="15">
        <f t="shared" si="97"/>
        <v>45750</v>
      </c>
      <c r="H1586" s="16" t="str">
        <f>IF((IFERROR((VLOOKUP(D1586,'Automation (QBO)'!A:B,2,FALSE)),"0"))=0,"Suspense",(IFERROR((VLOOKUP(D1586,'Automation (QBO)'!A:B,2,FALSE)),"Suspense")))</f>
        <v>GST/HST Payable</v>
      </c>
      <c r="I1586" s="17">
        <f t="shared" si="98"/>
        <v>-0.9</v>
      </c>
      <c r="J1586" s="12" t="str">
        <f t="shared" si="99"/>
        <v>GST/HST Payable</v>
      </c>
    </row>
    <row r="1587" spans="1:10" ht="16">
      <c r="A1587" s="13" t="s">
        <v>768</v>
      </c>
      <c r="B1587" s="12" t="s">
        <v>78</v>
      </c>
      <c r="C1587" s="12" t="s">
        <v>287</v>
      </c>
      <c r="D1587" s="12" t="s">
        <v>315</v>
      </c>
      <c r="E1587" s="12">
        <v>22.45</v>
      </c>
      <c r="F1587" s="14" t="str">
        <f t="shared" si="96"/>
        <v>2025-04-03ExpenseSummit Tools17015 Tools &amp; Equipment22.45</v>
      </c>
      <c r="G1587" s="15">
        <f t="shared" si="97"/>
        <v>45750</v>
      </c>
      <c r="H1587" s="16" t="str">
        <f>IF((IFERROR((VLOOKUP(D1587,'Automation (QBO)'!A:B,2,FALSE)),"0"))=0,"Suspense",(IFERROR((VLOOKUP(D1587,'Automation (QBO)'!A:B,2,FALSE)),"Suspense")))</f>
        <v>Tools &amp; Equipment</v>
      </c>
      <c r="I1587" s="17">
        <f t="shared" si="98"/>
        <v>22.45</v>
      </c>
      <c r="J1587" s="12" t="str">
        <f t="shared" si="99"/>
        <v>Tools &amp; Equipment</v>
      </c>
    </row>
    <row r="1588" spans="1:10" ht="16">
      <c r="A1588" s="13" t="s">
        <v>768</v>
      </c>
      <c r="B1588" s="12" t="s">
        <v>78</v>
      </c>
      <c r="C1588" s="12" t="s">
        <v>287</v>
      </c>
      <c r="D1588" s="12" t="s">
        <v>199</v>
      </c>
      <c r="E1588" s="12">
        <v>-1.05</v>
      </c>
      <c r="F1588" s="14" t="str">
        <f t="shared" si="96"/>
        <v>2025-04-03ExpenseSummit Tools21020 GST/HST Payable-1.05</v>
      </c>
      <c r="G1588" s="15">
        <f t="shared" si="97"/>
        <v>45750</v>
      </c>
      <c r="H1588" s="16" t="str">
        <f>IF((IFERROR((VLOOKUP(D1588,'Automation (QBO)'!A:B,2,FALSE)),"0"))=0,"Suspense",(IFERROR((VLOOKUP(D1588,'Automation (QBO)'!A:B,2,FALSE)),"Suspense")))</f>
        <v>GST/HST Payable</v>
      </c>
      <c r="I1588" s="17">
        <f t="shared" si="98"/>
        <v>-1.05</v>
      </c>
      <c r="J1588" s="12" t="str">
        <f t="shared" si="99"/>
        <v>GST/HST Payable</v>
      </c>
    </row>
    <row r="1589" spans="1:10" ht="16">
      <c r="A1589" s="13" t="s">
        <v>768</v>
      </c>
      <c r="B1589" s="12" t="s">
        <v>78</v>
      </c>
      <c r="C1589" s="12" t="s">
        <v>158</v>
      </c>
      <c r="D1589" s="12" t="s">
        <v>661</v>
      </c>
      <c r="E1589" s="12">
        <v>238.84</v>
      </c>
      <c r="F1589" s="14" t="str">
        <f t="shared" si="96"/>
        <v>2025-04-03ExpenseDynamic Equipment Rentals51335 Project Expense - Materials238.84</v>
      </c>
      <c r="G1589" s="15">
        <f t="shared" si="97"/>
        <v>45750</v>
      </c>
      <c r="H1589" s="16" t="str">
        <f>IF((IFERROR((VLOOKUP(D1589,'Automation (QBO)'!A:B,2,FALSE)),"0"))=0,"Suspense",(IFERROR((VLOOKUP(D1589,'Automation (QBO)'!A:B,2,FALSE)),"Suspense")))</f>
        <v>Project Expense - Materials</v>
      </c>
      <c r="I1589" s="17">
        <f t="shared" si="98"/>
        <v>238.84</v>
      </c>
      <c r="J1589" s="12" t="str">
        <f t="shared" si="99"/>
        <v>Project Expense - Materials</v>
      </c>
    </row>
    <row r="1590" spans="1:10" ht="16">
      <c r="A1590" s="13" t="s">
        <v>768</v>
      </c>
      <c r="B1590" s="12" t="s">
        <v>78</v>
      </c>
      <c r="C1590" s="12" t="s">
        <v>158</v>
      </c>
      <c r="D1590" s="12" t="s">
        <v>199</v>
      </c>
      <c r="E1590" s="12">
        <v>-11.16</v>
      </c>
      <c r="F1590" s="14" t="str">
        <f t="shared" si="96"/>
        <v>2025-04-03ExpenseDynamic Equipment Rentals21020 GST/HST Payable-11.16</v>
      </c>
      <c r="G1590" s="15">
        <f t="shared" si="97"/>
        <v>45750</v>
      </c>
      <c r="H1590" s="16" t="str">
        <f>IF((IFERROR((VLOOKUP(D1590,'Automation (QBO)'!A:B,2,FALSE)),"0"))=0,"Suspense",(IFERROR((VLOOKUP(D1590,'Automation (QBO)'!A:B,2,FALSE)),"Suspense")))</f>
        <v>GST/HST Payable</v>
      </c>
      <c r="I1590" s="17">
        <f t="shared" si="98"/>
        <v>-11.16</v>
      </c>
      <c r="J1590" s="12" t="str">
        <f t="shared" si="99"/>
        <v>GST/HST Payable</v>
      </c>
    </row>
    <row r="1591" spans="1:10" ht="16">
      <c r="A1591" s="13" t="s">
        <v>768</v>
      </c>
      <c r="B1591" s="12" t="s">
        <v>78</v>
      </c>
      <c r="C1591" s="12" t="s">
        <v>159</v>
      </c>
      <c r="D1591" s="12" t="s">
        <v>506</v>
      </c>
      <c r="E1591" s="12">
        <v>582.4</v>
      </c>
      <c r="F1591" s="14" t="str">
        <f t="shared" si="96"/>
        <v>2025-04-03ExpenseGolbey Law Corporation21010 Credit Card (CIBC Visa)582.4</v>
      </c>
      <c r="G1591" s="15">
        <f t="shared" si="97"/>
        <v>45750</v>
      </c>
      <c r="H1591" s="16" t="str">
        <f>IF((IFERROR((VLOOKUP(D1591,'Automation (QBO)'!A:B,2,FALSE)),"0"))=0,"Suspense",(IFERROR((VLOOKUP(D1591,'Automation (QBO)'!A:B,2,FALSE)),"Suspense")))</f>
        <v>Credit Card (CIBC Visa)</v>
      </c>
      <c r="I1591" s="17">
        <f t="shared" si="98"/>
        <v>582.4</v>
      </c>
      <c r="J1591" s="12" t="str">
        <f t="shared" si="99"/>
        <v>Credit Card (CIBC Visa)</v>
      </c>
    </row>
    <row r="1592" spans="1:10" ht="16">
      <c r="A1592" s="13" t="s">
        <v>768</v>
      </c>
      <c r="B1592" s="12" t="s">
        <v>78</v>
      </c>
      <c r="C1592" s="12" t="s">
        <v>158</v>
      </c>
      <c r="D1592" s="12" t="s">
        <v>506</v>
      </c>
      <c r="E1592" s="12">
        <v>250</v>
      </c>
      <c r="F1592" s="14" t="str">
        <f t="shared" si="96"/>
        <v>2025-04-03ExpenseDynamic Equipment Rentals21010 Credit Card (CIBC Visa)250</v>
      </c>
      <c r="G1592" s="15">
        <f t="shared" si="97"/>
        <v>45750</v>
      </c>
      <c r="H1592" s="16" t="str">
        <f>IF((IFERROR((VLOOKUP(D1592,'Automation (QBO)'!A:B,2,FALSE)),"0"))=0,"Suspense",(IFERROR((VLOOKUP(D1592,'Automation (QBO)'!A:B,2,FALSE)),"Suspense")))</f>
        <v>Credit Card (CIBC Visa)</v>
      </c>
      <c r="I1592" s="17">
        <f t="shared" si="98"/>
        <v>250</v>
      </c>
      <c r="J1592" s="12" t="str">
        <f t="shared" si="99"/>
        <v>Credit Card (CIBC Visa)</v>
      </c>
    </row>
    <row r="1593" spans="1:10" ht="16">
      <c r="A1593" s="13" t="s">
        <v>768</v>
      </c>
      <c r="B1593" s="12" t="s">
        <v>78</v>
      </c>
      <c r="C1593" s="12" t="s">
        <v>108</v>
      </c>
      <c r="D1593" s="12" t="s">
        <v>506</v>
      </c>
      <c r="E1593" s="12">
        <v>200</v>
      </c>
      <c r="F1593" s="14" t="str">
        <f t="shared" si="96"/>
        <v>2025-04-03ExpenseChevron21010 Credit Card (CIBC Visa)200</v>
      </c>
      <c r="G1593" s="15">
        <f t="shared" si="97"/>
        <v>45750</v>
      </c>
      <c r="H1593" s="16" t="str">
        <f>IF((IFERROR((VLOOKUP(D1593,'Automation (QBO)'!A:B,2,FALSE)),"0"))=0,"Suspense",(IFERROR((VLOOKUP(D1593,'Automation (QBO)'!A:B,2,FALSE)),"Suspense")))</f>
        <v>Credit Card (CIBC Visa)</v>
      </c>
      <c r="I1593" s="17">
        <f t="shared" si="98"/>
        <v>200</v>
      </c>
      <c r="J1593" s="12" t="str">
        <f t="shared" si="99"/>
        <v>Credit Card (CIBC Visa)</v>
      </c>
    </row>
    <row r="1594" spans="1:10" ht="16">
      <c r="A1594" s="13" t="s">
        <v>768</v>
      </c>
      <c r="B1594" s="12" t="s">
        <v>78</v>
      </c>
      <c r="C1594" s="12" t="s">
        <v>103</v>
      </c>
      <c r="D1594" s="12" t="s">
        <v>506</v>
      </c>
      <c r="E1594" s="12">
        <v>40.270000000000003</v>
      </c>
      <c r="F1594" s="14" t="str">
        <f t="shared" si="96"/>
        <v>2025-04-03ExpenseRona21010 Credit Card (CIBC Visa)40.27</v>
      </c>
      <c r="G1594" s="15">
        <f t="shared" si="97"/>
        <v>45750</v>
      </c>
      <c r="H1594" s="16" t="str">
        <f>IF((IFERROR((VLOOKUP(D1594,'Automation (QBO)'!A:B,2,FALSE)),"0"))=0,"Suspense",(IFERROR((VLOOKUP(D1594,'Automation (QBO)'!A:B,2,FALSE)),"Suspense")))</f>
        <v>Credit Card (CIBC Visa)</v>
      </c>
      <c r="I1594" s="17">
        <f t="shared" si="98"/>
        <v>40.270000000000003</v>
      </c>
      <c r="J1594" s="12" t="str">
        <f t="shared" si="99"/>
        <v>Credit Card (CIBC Visa)</v>
      </c>
    </row>
    <row r="1595" spans="1:10" ht="16">
      <c r="A1595" s="13" t="s">
        <v>768</v>
      </c>
      <c r="B1595" s="12" t="s">
        <v>78</v>
      </c>
      <c r="C1595" s="12" t="s">
        <v>158</v>
      </c>
      <c r="D1595" s="12" t="s">
        <v>506</v>
      </c>
      <c r="E1595" s="12">
        <v>23.57</v>
      </c>
      <c r="F1595" s="14" t="str">
        <f t="shared" si="96"/>
        <v>2025-04-03ExpenseDynamic Equipment Rentals21010 Credit Card (CIBC Visa)23.57</v>
      </c>
      <c r="G1595" s="15">
        <f t="shared" si="97"/>
        <v>45750</v>
      </c>
      <c r="H1595" s="16" t="str">
        <f>IF((IFERROR((VLOOKUP(D1595,'Automation (QBO)'!A:B,2,FALSE)),"0"))=0,"Suspense",(IFERROR((VLOOKUP(D1595,'Automation (QBO)'!A:B,2,FALSE)),"Suspense")))</f>
        <v>Credit Card (CIBC Visa)</v>
      </c>
      <c r="I1595" s="17">
        <f t="shared" si="98"/>
        <v>23.57</v>
      </c>
      <c r="J1595" s="12" t="str">
        <f t="shared" si="99"/>
        <v>Credit Card (CIBC Visa)</v>
      </c>
    </row>
    <row r="1596" spans="1:10" ht="16">
      <c r="A1596" s="13" t="s">
        <v>768</v>
      </c>
      <c r="B1596" s="12" t="s">
        <v>78</v>
      </c>
      <c r="C1596" s="12" t="s">
        <v>287</v>
      </c>
      <c r="D1596" s="12" t="s">
        <v>506</v>
      </c>
      <c r="E1596" s="12">
        <v>23.5</v>
      </c>
      <c r="F1596" s="14" t="str">
        <f t="shared" si="96"/>
        <v>2025-04-03ExpenseSummit Tools21010 Credit Card (CIBC Visa)23.5</v>
      </c>
      <c r="G1596" s="15">
        <f t="shared" si="97"/>
        <v>45750</v>
      </c>
      <c r="H1596" s="16" t="str">
        <f>IF((IFERROR((VLOOKUP(D1596,'Automation (QBO)'!A:B,2,FALSE)),"0"))=0,"Suspense",(IFERROR((VLOOKUP(D1596,'Automation (QBO)'!A:B,2,FALSE)),"Suspense")))</f>
        <v>Credit Card (CIBC Visa)</v>
      </c>
      <c r="I1596" s="17">
        <f t="shared" si="98"/>
        <v>23.5</v>
      </c>
      <c r="J1596" s="12" t="str">
        <f t="shared" si="99"/>
        <v>Credit Card (CIBC Visa)</v>
      </c>
    </row>
    <row r="1597" spans="1:10" ht="16">
      <c r="A1597" s="13" t="s">
        <v>768</v>
      </c>
      <c r="B1597" s="12" t="s">
        <v>78</v>
      </c>
      <c r="C1597" s="12" t="s">
        <v>301</v>
      </c>
      <c r="D1597" s="12" t="s">
        <v>506</v>
      </c>
      <c r="E1597" s="12">
        <v>20.16</v>
      </c>
      <c r="F1597" s="14" t="str">
        <f t="shared" si="96"/>
        <v>2025-04-03ExpenseIKEA Canada Limited Partnership21010 Credit Card (CIBC Visa)20.16</v>
      </c>
      <c r="G1597" s="15">
        <f t="shared" si="97"/>
        <v>45750</v>
      </c>
      <c r="H1597" s="16" t="str">
        <f>IF((IFERROR((VLOOKUP(D1597,'Automation (QBO)'!A:B,2,FALSE)),"0"))=0,"Suspense",(IFERROR((VLOOKUP(D1597,'Automation (QBO)'!A:B,2,FALSE)),"Suspense")))</f>
        <v>Credit Card (CIBC Visa)</v>
      </c>
      <c r="I1597" s="17">
        <f t="shared" si="98"/>
        <v>20.16</v>
      </c>
      <c r="J1597" s="12" t="str">
        <f t="shared" si="99"/>
        <v>Credit Card (CIBC Visa)</v>
      </c>
    </row>
    <row r="1598" spans="1:10" ht="16">
      <c r="A1598" s="13" t="s">
        <v>769</v>
      </c>
      <c r="B1598" s="12" t="s">
        <v>99</v>
      </c>
      <c r="D1598" s="12" t="s">
        <v>201</v>
      </c>
      <c r="E1598" s="12">
        <v>-35000</v>
      </c>
      <c r="F1598" s="14" t="str">
        <f t="shared" si="96"/>
        <v>2025-04-04Credit Card Payment11005 Chequing (CIBC)-35000</v>
      </c>
      <c r="G1598" s="15">
        <f t="shared" si="97"/>
        <v>45751</v>
      </c>
      <c r="H1598" s="16" t="str">
        <f>IF((IFERROR((VLOOKUP(D1598,'Automation (QBO)'!A:B,2,FALSE)),"0"))=0,"Suspense",(IFERROR((VLOOKUP(D1598,'Automation (QBO)'!A:B,2,FALSE)),"Suspense")))</f>
        <v>Chequing (CIBC)</v>
      </c>
      <c r="I1598" s="17">
        <f t="shared" si="98"/>
        <v>-35000</v>
      </c>
      <c r="J1598" s="12" t="str">
        <f t="shared" si="99"/>
        <v>Chequing (CIBC)</v>
      </c>
    </row>
    <row r="1599" spans="1:10" ht="16">
      <c r="A1599" s="13" t="s">
        <v>769</v>
      </c>
      <c r="B1599" s="12" t="s">
        <v>99</v>
      </c>
      <c r="D1599" s="12" t="s">
        <v>201</v>
      </c>
      <c r="E1599" s="12">
        <v>-10000</v>
      </c>
      <c r="F1599" s="14" t="str">
        <f t="shared" si="96"/>
        <v>2025-04-04Credit Card Payment11005 Chequing (CIBC)-10000</v>
      </c>
      <c r="G1599" s="15">
        <f t="shared" si="97"/>
        <v>45751</v>
      </c>
      <c r="H1599" s="16" t="str">
        <f>IF((IFERROR((VLOOKUP(D1599,'Automation (QBO)'!A:B,2,FALSE)),"0"))=0,"Suspense",(IFERROR((VLOOKUP(D1599,'Automation (QBO)'!A:B,2,FALSE)),"Suspense")))</f>
        <v>Chequing (CIBC)</v>
      </c>
      <c r="I1599" s="17">
        <f t="shared" si="98"/>
        <v>-10000</v>
      </c>
      <c r="J1599" s="12" t="str">
        <f t="shared" si="99"/>
        <v>Chequing (CIBC)</v>
      </c>
    </row>
    <row r="1600" spans="1:10" ht="16">
      <c r="A1600" s="13" t="s">
        <v>769</v>
      </c>
      <c r="B1600" s="12" t="s">
        <v>78</v>
      </c>
      <c r="C1600" s="12" t="s">
        <v>745</v>
      </c>
      <c r="D1600" s="12" t="s">
        <v>660</v>
      </c>
      <c r="E1600" s="12">
        <v>16.09</v>
      </c>
      <c r="F1600" s="14" t="str">
        <f t="shared" si="96"/>
        <v>2025-04-04ExpenseCloudFlare52152 Technology &amp; Website16.09</v>
      </c>
      <c r="G1600" s="15">
        <f t="shared" si="97"/>
        <v>45751</v>
      </c>
      <c r="H1600" s="16" t="str">
        <f>IF((IFERROR((VLOOKUP(D1600,'Automation (QBO)'!A:B,2,FALSE)),"0"))=0,"Suspense",(IFERROR((VLOOKUP(D1600,'Automation (QBO)'!A:B,2,FALSE)),"Suspense")))</f>
        <v>Technology &amp; Website</v>
      </c>
      <c r="I1600" s="17">
        <f t="shared" si="98"/>
        <v>16.09</v>
      </c>
      <c r="J1600" s="12" t="str">
        <f t="shared" si="99"/>
        <v>Technology &amp; Website</v>
      </c>
    </row>
    <row r="1601" spans="1:10" ht="16">
      <c r="A1601" s="13" t="s">
        <v>769</v>
      </c>
      <c r="B1601" s="12" t="s">
        <v>78</v>
      </c>
      <c r="C1601" s="12" t="s">
        <v>770</v>
      </c>
      <c r="D1601" s="12" t="s">
        <v>661</v>
      </c>
      <c r="E1601" s="12">
        <v>3160.98</v>
      </c>
      <c r="F1601" s="14" t="str">
        <f t="shared" si="96"/>
        <v>2025-04-04ExpensePottery Barn USD.51335 Project Expense - Materials3160.98</v>
      </c>
      <c r="G1601" s="15">
        <f t="shared" si="97"/>
        <v>45751</v>
      </c>
      <c r="H1601" s="16" t="str">
        <f>IF((IFERROR((VLOOKUP(D1601,'Automation (QBO)'!A:B,2,FALSE)),"0"))=0,"Suspense",(IFERROR((VLOOKUP(D1601,'Automation (QBO)'!A:B,2,FALSE)),"Suspense")))</f>
        <v>Project Expense - Materials</v>
      </c>
      <c r="I1601" s="17">
        <f t="shared" si="98"/>
        <v>3160.98</v>
      </c>
      <c r="J1601" s="12" t="str">
        <f t="shared" si="99"/>
        <v>Project Expense - Materials</v>
      </c>
    </row>
    <row r="1602" spans="1:10" ht="16">
      <c r="A1602" s="13" t="s">
        <v>769</v>
      </c>
      <c r="B1602" s="12" t="s">
        <v>78</v>
      </c>
      <c r="C1602" s="12" t="s">
        <v>770</v>
      </c>
      <c r="D1602" s="12" t="s">
        <v>199</v>
      </c>
      <c r="E1602" s="12">
        <v>0</v>
      </c>
      <c r="F1602" s="14" t="str">
        <f t="shared" ref="F1602:F1665" si="100">A1602&amp;B1602&amp;C1602&amp;D1602&amp;E1602</f>
        <v>2025-04-04ExpensePottery Barn USD.21020 GST/HST Payable0</v>
      </c>
      <c r="G1602" s="15">
        <f t="shared" ref="G1602:G1665" si="101">IFERROR((DATEVALUE(A1602)),A1602)</f>
        <v>45751</v>
      </c>
      <c r="H1602" s="16" t="str">
        <f>IF((IFERROR((VLOOKUP(D1602,'Automation (QBO)'!A:B,2,FALSE)),"0"))=0,"Suspense",(IFERROR((VLOOKUP(D1602,'Automation (QBO)'!A:B,2,FALSE)),"Suspense")))</f>
        <v>GST/HST Payable</v>
      </c>
      <c r="I1602" s="17">
        <f t="shared" ref="I1602:I1665" si="102">E1602</f>
        <v>0</v>
      </c>
      <c r="J1602" s="12" t="str">
        <f t="shared" ref="J1602:J1665" si="103">H1602</f>
        <v>GST/HST Payable</v>
      </c>
    </row>
    <row r="1603" spans="1:10" ht="16">
      <c r="A1603" s="13" t="s">
        <v>769</v>
      </c>
      <c r="B1603" s="12" t="s">
        <v>78</v>
      </c>
      <c r="C1603" s="12" t="s">
        <v>771</v>
      </c>
      <c r="D1603" s="12" t="s">
        <v>661</v>
      </c>
      <c r="E1603" s="12">
        <v>4064.74</v>
      </c>
      <c r="F1603" s="14" t="str">
        <f t="shared" si="100"/>
        <v>2025-04-04ExpenseProsource Supply Vancouver51335 Project Expense - Materials4064.74</v>
      </c>
      <c r="G1603" s="15">
        <f t="shared" si="101"/>
        <v>45751</v>
      </c>
      <c r="H1603" s="16" t="str">
        <f>IF((IFERROR((VLOOKUP(D1603,'Automation (QBO)'!A:B,2,FALSE)),"0"))=0,"Suspense",(IFERROR((VLOOKUP(D1603,'Automation (QBO)'!A:B,2,FALSE)),"Suspense")))</f>
        <v>Project Expense - Materials</v>
      </c>
      <c r="I1603" s="17">
        <f t="shared" si="102"/>
        <v>4064.74</v>
      </c>
      <c r="J1603" s="12" t="str">
        <f t="shared" si="103"/>
        <v>Project Expense - Materials</v>
      </c>
    </row>
    <row r="1604" spans="1:10" ht="16">
      <c r="A1604" s="13" t="s">
        <v>769</v>
      </c>
      <c r="B1604" s="12" t="s">
        <v>78</v>
      </c>
      <c r="C1604" s="12" t="s">
        <v>771</v>
      </c>
      <c r="D1604" s="12" t="s">
        <v>199</v>
      </c>
      <c r="E1604" s="12">
        <v>0</v>
      </c>
      <c r="F1604" s="14" t="str">
        <f t="shared" si="100"/>
        <v>2025-04-04ExpenseProsource Supply Vancouver21020 GST/HST Payable0</v>
      </c>
      <c r="G1604" s="15">
        <f t="shared" si="101"/>
        <v>45751</v>
      </c>
      <c r="H1604" s="16" t="str">
        <f>IF((IFERROR((VLOOKUP(D1604,'Automation (QBO)'!A:B,2,FALSE)),"0"))=0,"Suspense",(IFERROR((VLOOKUP(D1604,'Automation (QBO)'!A:B,2,FALSE)),"Suspense")))</f>
        <v>GST/HST Payable</v>
      </c>
      <c r="I1604" s="17">
        <f t="shared" si="102"/>
        <v>0</v>
      </c>
      <c r="J1604" s="12" t="str">
        <f t="shared" si="103"/>
        <v>GST/HST Payable</v>
      </c>
    </row>
    <row r="1605" spans="1:10" ht="16">
      <c r="A1605" s="13" t="s">
        <v>769</v>
      </c>
      <c r="B1605" s="12" t="s">
        <v>78</v>
      </c>
      <c r="C1605" s="12" t="s">
        <v>772</v>
      </c>
      <c r="D1605" s="12" t="s">
        <v>773</v>
      </c>
      <c r="E1605" s="12">
        <v>242</v>
      </c>
      <c r="F1605" s="14" t="str">
        <f t="shared" si="100"/>
        <v>2025-04-04ExpenseThe Designer Builder17005 Computer Equipment &amp; Software242</v>
      </c>
      <c r="G1605" s="15">
        <f t="shared" si="101"/>
        <v>45751</v>
      </c>
      <c r="H1605" s="16" t="str">
        <f>IF((IFERROR((VLOOKUP(D1605,'Automation (QBO)'!A:B,2,FALSE)),"0"))=0,"Suspense",(IFERROR((VLOOKUP(D1605,'Automation (QBO)'!A:B,2,FALSE)),"Suspense")))</f>
        <v>Suspense</v>
      </c>
      <c r="I1605" s="17">
        <f t="shared" si="102"/>
        <v>242</v>
      </c>
      <c r="J1605" s="12" t="str">
        <f t="shared" si="103"/>
        <v>Suspense</v>
      </c>
    </row>
    <row r="1606" spans="1:10" ht="16">
      <c r="A1606" s="13" t="s">
        <v>769</v>
      </c>
      <c r="B1606" s="12" t="s">
        <v>78</v>
      </c>
      <c r="C1606" s="12" t="s">
        <v>774</v>
      </c>
      <c r="D1606" s="12" t="s">
        <v>655</v>
      </c>
      <c r="E1606" s="12">
        <v>24562.17</v>
      </c>
      <c r="F1606" s="14" t="str">
        <f t="shared" si="100"/>
        <v>2025-04-04ExpenseMicron Mechanical51320 Project Expense - Subcontractors24562.17</v>
      </c>
      <c r="G1606" s="15">
        <f t="shared" si="101"/>
        <v>45751</v>
      </c>
      <c r="H1606" s="16" t="str">
        <f>IF((IFERROR((VLOOKUP(D1606,'Automation (QBO)'!A:B,2,FALSE)),"0"))=0,"Suspense",(IFERROR((VLOOKUP(D1606,'Automation (QBO)'!A:B,2,FALSE)),"Suspense")))</f>
        <v>Project Expense - Subcontractors</v>
      </c>
      <c r="I1606" s="17">
        <f t="shared" si="102"/>
        <v>24562.17</v>
      </c>
      <c r="J1606" s="12" t="str">
        <f t="shared" si="103"/>
        <v>Project Expense - Subcontractors</v>
      </c>
    </row>
    <row r="1607" spans="1:10" ht="16">
      <c r="A1607" s="13" t="s">
        <v>769</v>
      </c>
      <c r="B1607" s="12" t="s">
        <v>78</v>
      </c>
      <c r="C1607" s="12" t="s">
        <v>774</v>
      </c>
      <c r="D1607" s="12" t="s">
        <v>199</v>
      </c>
      <c r="E1607" s="12">
        <v>-1228.1099999999999</v>
      </c>
      <c r="F1607" s="14" t="str">
        <f t="shared" si="100"/>
        <v>2025-04-04ExpenseMicron Mechanical21020 GST/HST Payable-1228.11</v>
      </c>
      <c r="G1607" s="15">
        <f t="shared" si="101"/>
        <v>45751</v>
      </c>
      <c r="H1607" s="16" t="str">
        <f>IF((IFERROR((VLOOKUP(D1607,'Automation (QBO)'!A:B,2,FALSE)),"0"))=0,"Suspense",(IFERROR((VLOOKUP(D1607,'Automation (QBO)'!A:B,2,FALSE)),"Suspense")))</f>
        <v>GST/HST Payable</v>
      </c>
      <c r="I1607" s="17">
        <f t="shared" si="102"/>
        <v>-1228.1099999999999</v>
      </c>
      <c r="J1607" s="12" t="str">
        <f t="shared" si="103"/>
        <v>GST/HST Payable</v>
      </c>
    </row>
    <row r="1608" spans="1:10" ht="16">
      <c r="A1608" s="13" t="s">
        <v>769</v>
      </c>
      <c r="B1608" s="12" t="s">
        <v>78</v>
      </c>
      <c r="C1608" s="12" t="s">
        <v>774</v>
      </c>
      <c r="D1608" s="12" t="s">
        <v>201</v>
      </c>
      <c r="E1608" s="12">
        <v>-25790.28</v>
      </c>
      <c r="F1608" s="14" t="str">
        <f t="shared" si="100"/>
        <v>2025-04-04ExpenseMicron Mechanical11005 Chequing (CIBC)-25790.28</v>
      </c>
      <c r="G1608" s="15">
        <f t="shared" si="101"/>
        <v>45751</v>
      </c>
      <c r="H1608" s="16" t="str">
        <f>IF((IFERROR((VLOOKUP(D1608,'Automation (QBO)'!A:B,2,FALSE)),"0"))=0,"Suspense",(IFERROR((VLOOKUP(D1608,'Automation (QBO)'!A:B,2,FALSE)),"Suspense")))</f>
        <v>Chequing (CIBC)</v>
      </c>
      <c r="I1608" s="17">
        <f t="shared" si="102"/>
        <v>-25790.28</v>
      </c>
      <c r="J1608" s="12" t="str">
        <f t="shared" si="103"/>
        <v>Chequing (CIBC)</v>
      </c>
    </row>
    <row r="1609" spans="1:10" ht="16">
      <c r="A1609" s="13" t="s">
        <v>769</v>
      </c>
      <c r="B1609" s="12" t="s">
        <v>99</v>
      </c>
      <c r="D1609" s="12" t="s">
        <v>506</v>
      </c>
      <c r="E1609" s="12">
        <v>-10000</v>
      </c>
      <c r="F1609" s="14" t="str">
        <f t="shared" si="100"/>
        <v>2025-04-04Credit Card Payment21010 Credit Card (CIBC Visa)-10000</v>
      </c>
      <c r="G1609" s="15">
        <f t="shared" si="101"/>
        <v>45751</v>
      </c>
      <c r="H1609" s="16" t="str">
        <f>IF((IFERROR((VLOOKUP(D1609,'Automation (QBO)'!A:B,2,FALSE)),"0"))=0,"Suspense",(IFERROR((VLOOKUP(D1609,'Automation (QBO)'!A:B,2,FALSE)),"Suspense")))</f>
        <v>Credit Card (CIBC Visa)</v>
      </c>
      <c r="I1609" s="17">
        <f t="shared" si="102"/>
        <v>-10000</v>
      </c>
      <c r="J1609" s="12" t="str">
        <f t="shared" si="103"/>
        <v>Credit Card (CIBC Visa)</v>
      </c>
    </row>
    <row r="1610" spans="1:10" ht="16">
      <c r="A1610" s="13" t="s">
        <v>769</v>
      </c>
      <c r="B1610" s="12" t="s">
        <v>99</v>
      </c>
      <c r="D1610" s="12" t="s">
        <v>506</v>
      </c>
      <c r="E1610" s="12">
        <v>-35000</v>
      </c>
      <c r="F1610" s="14" t="str">
        <f t="shared" si="100"/>
        <v>2025-04-04Credit Card Payment21010 Credit Card (CIBC Visa)-35000</v>
      </c>
      <c r="G1610" s="15">
        <f t="shared" si="101"/>
        <v>45751</v>
      </c>
      <c r="H1610" s="16" t="str">
        <f>IF((IFERROR((VLOOKUP(D1610,'Automation (QBO)'!A:B,2,FALSE)),"0"))=0,"Suspense",(IFERROR((VLOOKUP(D1610,'Automation (QBO)'!A:B,2,FALSE)),"Suspense")))</f>
        <v>Credit Card (CIBC Visa)</v>
      </c>
      <c r="I1610" s="17">
        <f t="shared" si="102"/>
        <v>-35000</v>
      </c>
      <c r="J1610" s="12" t="str">
        <f t="shared" si="103"/>
        <v>Credit Card (CIBC Visa)</v>
      </c>
    </row>
    <row r="1611" spans="1:10" ht="16">
      <c r="A1611" s="13" t="s">
        <v>769</v>
      </c>
      <c r="B1611" s="12" t="s">
        <v>78</v>
      </c>
      <c r="C1611" s="12" t="s">
        <v>771</v>
      </c>
      <c r="D1611" s="12" t="s">
        <v>506</v>
      </c>
      <c r="E1611" s="12">
        <v>4064.74</v>
      </c>
      <c r="F1611" s="14" t="str">
        <f t="shared" si="100"/>
        <v>2025-04-04ExpenseProsource Supply Vancouver21010 Credit Card (CIBC Visa)4064.74</v>
      </c>
      <c r="G1611" s="15">
        <f t="shared" si="101"/>
        <v>45751</v>
      </c>
      <c r="H1611" s="16" t="str">
        <f>IF((IFERROR((VLOOKUP(D1611,'Automation (QBO)'!A:B,2,FALSE)),"0"))=0,"Suspense",(IFERROR((VLOOKUP(D1611,'Automation (QBO)'!A:B,2,FALSE)),"Suspense")))</f>
        <v>Credit Card (CIBC Visa)</v>
      </c>
      <c r="I1611" s="17">
        <f t="shared" si="102"/>
        <v>4064.74</v>
      </c>
      <c r="J1611" s="12" t="str">
        <f t="shared" si="103"/>
        <v>Credit Card (CIBC Visa)</v>
      </c>
    </row>
    <row r="1612" spans="1:10" ht="16">
      <c r="A1612" s="13" t="s">
        <v>769</v>
      </c>
      <c r="B1612" s="12" t="s">
        <v>78</v>
      </c>
      <c r="C1612" s="12" t="s">
        <v>770</v>
      </c>
      <c r="D1612" s="12" t="s">
        <v>506</v>
      </c>
      <c r="E1612" s="12">
        <v>3160.98</v>
      </c>
      <c r="F1612" s="14" t="str">
        <f t="shared" si="100"/>
        <v>2025-04-04ExpensePottery Barn USD.21010 Credit Card (CIBC Visa)3160.98</v>
      </c>
      <c r="G1612" s="15">
        <f t="shared" si="101"/>
        <v>45751</v>
      </c>
      <c r="H1612" s="16" t="str">
        <f>IF((IFERROR((VLOOKUP(D1612,'Automation (QBO)'!A:B,2,FALSE)),"0"))=0,"Suspense",(IFERROR((VLOOKUP(D1612,'Automation (QBO)'!A:B,2,FALSE)),"Suspense")))</f>
        <v>Credit Card (CIBC Visa)</v>
      </c>
      <c r="I1612" s="17">
        <f t="shared" si="102"/>
        <v>3160.98</v>
      </c>
      <c r="J1612" s="12" t="str">
        <f t="shared" si="103"/>
        <v>Credit Card (CIBC Visa)</v>
      </c>
    </row>
    <row r="1613" spans="1:10" ht="16">
      <c r="A1613" s="13" t="s">
        <v>769</v>
      </c>
      <c r="B1613" s="12" t="s">
        <v>78</v>
      </c>
      <c r="C1613" s="12" t="s">
        <v>772</v>
      </c>
      <c r="D1613" s="12" t="s">
        <v>506</v>
      </c>
      <c r="E1613" s="12">
        <v>242</v>
      </c>
      <c r="F1613" s="14" t="str">
        <f t="shared" si="100"/>
        <v>2025-04-04ExpenseThe Designer Builder21010 Credit Card (CIBC Visa)242</v>
      </c>
      <c r="G1613" s="15">
        <f t="shared" si="101"/>
        <v>45751</v>
      </c>
      <c r="H1613" s="16" t="str">
        <f>IF((IFERROR((VLOOKUP(D1613,'Automation (QBO)'!A:B,2,FALSE)),"0"))=0,"Suspense",(IFERROR((VLOOKUP(D1613,'Automation (QBO)'!A:B,2,FALSE)),"Suspense")))</f>
        <v>Credit Card (CIBC Visa)</v>
      </c>
      <c r="I1613" s="17">
        <f t="shared" si="102"/>
        <v>242</v>
      </c>
      <c r="J1613" s="12" t="str">
        <f t="shared" si="103"/>
        <v>Credit Card (CIBC Visa)</v>
      </c>
    </row>
    <row r="1614" spans="1:10" ht="16">
      <c r="A1614" s="13" t="s">
        <v>769</v>
      </c>
      <c r="B1614" s="12" t="s">
        <v>78</v>
      </c>
      <c r="C1614" s="12" t="s">
        <v>745</v>
      </c>
      <c r="D1614" s="12" t="s">
        <v>506</v>
      </c>
      <c r="E1614" s="12">
        <v>16.09</v>
      </c>
      <c r="F1614" s="14" t="str">
        <f t="shared" si="100"/>
        <v>2025-04-04ExpenseCloudFlare21010 Credit Card (CIBC Visa)16.09</v>
      </c>
      <c r="G1614" s="15">
        <f t="shared" si="101"/>
        <v>45751</v>
      </c>
      <c r="H1614" s="16" t="str">
        <f>IF((IFERROR((VLOOKUP(D1614,'Automation (QBO)'!A:B,2,FALSE)),"0"))=0,"Suspense",(IFERROR((VLOOKUP(D1614,'Automation (QBO)'!A:B,2,FALSE)),"Suspense")))</f>
        <v>Credit Card (CIBC Visa)</v>
      </c>
      <c r="I1614" s="17">
        <f t="shared" si="102"/>
        <v>16.09</v>
      </c>
      <c r="J1614" s="12" t="str">
        <f t="shared" si="103"/>
        <v>Credit Card (CIBC Visa)</v>
      </c>
    </row>
    <row r="1615" spans="1:10" ht="16">
      <c r="A1615" s="13" t="s">
        <v>775</v>
      </c>
      <c r="B1615" s="12" t="s">
        <v>78</v>
      </c>
      <c r="C1615" s="12" t="s">
        <v>101</v>
      </c>
      <c r="D1615" s="12" t="s">
        <v>384</v>
      </c>
      <c r="E1615" s="12">
        <v>11.19</v>
      </c>
      <c r="F1615" s="14" t="str">
        <f t="shared" si="100"/>
        <v>2025-04-05ExpenseAmazon52165 Subscriptions (Annual)11.19</v>
      </c>
      <c r="G1615" s="15">
        <f t="shared" si="101"/>
        <v>45752</v>
      </c>
      <c r="H1615" s="16" t="str">
        <f>IF((IFERROR((VLOOKUP(D1615,'Automation (QBO)'!A:B,2,FALSE)),"0"))=0,"Suspense",(IFERROR((VLOOKUP(D1615,'Automation (QBO)'!A:B,2,FALSE)),"Suspense")))</f>
        <v>Subscriptions (Annual)</v>
      </c>
      <c r="I1615" s="17">
        <f t="shared" si="102"/>
        <v>11.19</v>
      </c>
      <c r="J1615" s="12" t="str">
        <f t="shared" si="103"/>
        <v>Subscriptions (Annual)</v>
      </c>
    </row>
    <row r="1616" spans="1:10" ht="16">
      <c r="A1616" s="13" t="s">
        <v>775</v>
      </c>
      <c r="B1616" s="12" t="s">
        <v>78</v>
      </c>
      <c r="C1616" s="12" t="s">
        <v>101</v>
      </c>
      <c r="D1616" s="12" t="s">
        <v>199</v>
      </c>
      <c r="E1616" s="12">
        <v>0</v>
      </c>
      <c r="F1616" s="14" t="str">
        <f t="shared" si="100"/>
        <v>2025-04-05ExpenseAmazon21020 GST/HST Payable0</v>
      </c>
      <c r="G1616" s="15">
        <f t="shared" si="101"/>
        <v>45752</v>
      </c>
      <c r="H1616" s="16" t="str">
        <f>IF((IFERROR((VLOOKUP(D1616,'Automation (QBO)'!A:B,2,FALSE)),"0"))=0,"Suspense",(IFERROR((VLOOKUP(D1616,'Automation (QBO)'!A:B,2,FALSE)),"Suspense")))</f>
        <v>GST/HST Payable</v>
      </c>
      <c r="I1616" s="17">
        <f t="shared" si="102"/>
        <v>0</v>
      </c>
      <c r="J1616" s="12" t="str">
        <f t="shared" si="103"/>
        <v>GST/HST Payable</v>
      </c>
    </row>
    <row r="1617" spans="1:10" ht="16">
      <c r="A1617" s="13" t="s">
        <v>775</v>
      </c>
      <c r="B1617" s="12" t="s">
        <v>78</v>
      </c>
      <c r="C1617" s="12" t="s">
        <v>83</v>
      </c>
      <c r="D1617" s="12" t="s">
        <v>664</v>
      </c>
      <c r="E1617" s="12">
        <v>100</v>
      </c>
      <c r="F1617" s="14" t="str">
        <f t="shared" si="100"/>
        <v>2025-04-05ExpenseMV Recycling and Waste Centre51315 Project Expense - Other100</v>
      </c>
      <c r="G1617" s="15">
        <f t="shared" si="101"/>
        <v>45752</v>
      </c>
      <c r="H1617" s="16" t="str">
        <f>IF((IFERROR((VLOOKUP(D1617,'Automation (QBO)'!A:B,2,FALSE)),"0"))=0,"Suspense",(IFERROR((VLOOKUP(D1617,'Automation (QBO)'!A:B,2,FALSE)),"Suspense")))</f>
        <v>Project Expense - Other</v>
      </c>
      <c r="I1617" s="17">
        <f t="shared" si="102"/>
        <v>100</v>
      </c>
      <c r="J1617" s="12" t="str">
        <f t="shared" si="103"/>
        <v>Project Expense - Other</v>
      </c>
    </row>
    <row r="1618" spans="1:10" ht="16">
      <c r="A1618" s="13" t="s">
        <v>775</v>
      </c>
      <c r="B1618" s="12" t="s">
        <v>78</v>
      </c>
      <c r="C1618" s="12" t="s">
        <v>83</v>
      </c>
      <c r="D1618" s="12" t="s">
        <v>199</v>
      </c>
      <c r="E1618" s="12">
        <v>0</v>
      </c>
      <c r="F1618" s="14" t="str">
        <f t="shared" si="100"/>
        <v>2025-04-05ExpenseMV Recycling and Waste Centre21020 GST/HST Payable0</v>
      </c>
      <c r="G1618" s="15">
        <f t="shared" si="101"/>
        <v>45752</v>
      </c>
      <c r="H1618" s="16" t="str">
        <f>IF((IFERROR((VLOOKUP(D1618,'Automation (QBO)'!A:B,2,FALSE)),"0"))=0,"Suspense",(IFERROR((VLOOKUP(D1618,'Automation (QBO)'!A:B,2,FALSE)),"Suspense")))</f>
        <v>GST/HST Payable</v>
      </c>
      <c r="I1618" s="17">
        <f t="shared" si="102"/>
        <v>0</v>
      </c>
      <c r="J1618" s="12" t="str">
        <f t="shared" si="103"/>
        <v>GST/HST Payable</v>
      </c>
    </row>
    <row r="1619" spans="1:10" ht="16">
      <c r="A1619" s="13" t="s">
        <v>775</v>
      </c>
      <c r="B1619" s="12" t="s">
        <v>78</v>
      </c>
      <c r="C1619" s="12" t="s">
        <v>129</v>
      </c>
      <c r="D1619" s="12" t="s">
        <v>210</v>
      </c>
      <c r="E1619" s="12">
        <v>5.57</v>
      </c>
      <c r="F1619" s="14" t="str">
        <f t="shared" si="100"/>
        <v>2025-04-05ExpenseUber52205 Travel &amp; Parking5.57</v>
      </c>
      <c r="G1619" s="15">
        <f t="shared" si="101"/>
        <v>45752</v>
      </c>
      <c r="H1619" s="16" t="str">
        <f>IF((IFERROR((VLOOKUP(D1619,'Automation (QBO)'!A:B,2,FALSE)),"0"))=0,"Suspense",(IFERROR((VLOOKUP(D1619,'Automation (QBO)'!A:B,2,FALSE)),"Suspense")))</f>
        <v>Travel &amp; Parking</v>
      </c>
      <c r="I1619" s="17">
        <f t="shared" si="102"/>
        <v>5.57</v>
      </c>
      <c r="J1619" s="12" t="str">
        <f t="shared" si="103"/>
        <v>Travel &amp; Parking</v>
      </c>
    </row>
    <row r="1620" spans="1:10" ht="16">
      <c r="A1620" s="13" t="s">
        <v>775</v>
      </c>
      <c r="B1620" s="12" t="s">
        <v>78</v>
      </c>
      <c r="C1620" s="12" t="s">
        <v>129</v>
      </c>
      <c r="D1620" s="12" t="s">
        <v>199</v>
      </c>
      <c r="E1620" s="12">
        <v>0</v>
      </c>
      <c r="F1620" s="14" t="str">
        <f t="shared" si="100"/>
        <v>2025-04-05ExpenseUber21020 GST/HST Payable0</v>
      </c>
      <c r="G1620" s="15">
        <f t="shared" si="101"/>
        <v>45752</v>
      </c>
      <c r="H1620" s="16" t="str">
        <f>IF((IFERROR((VLOOKUP(D1620,'Automation (QBO)'!A:B,2,FALSE)),"0"))=0,"Suspense",(IFERROR((VLOOKUP(D1620,'Automation (QBO)'!A:B,2,FALSE)),"Suspense")))</f>
        <v>GST/HST Payable</v>
      </c>
      <c r="I1620" s="17">
        <f t="shared" si="102"/>
        <v>0</v>
      </c>
      <c r="J1620" s="12" t="str">
        <f t="shared" si="103"/>
        <v>GST/HST Payable</v>
      </c>
    </row>
    <row r="1621" spans="1:10" ht="16">
      <c r="A1621" s="13" t="s">
        <v>775</v>
      </c>
      <c r="B1621" s="12" t="s">
        <v>78</v>
      </c>
      <c r="C1621" s="12" t="s">
        <v>129</v>
      </c>
      <c r="D1621" s="12" t="s">
        <v>506</v>
      </c>
      <c r="E1621" s="12">
        <v>5.57</v>
      </c>
      <c r="F1621" s="14" t="str">
        <f t="shared" si="100"/>
        <v>2025-04-05ExpenseUber21010 Credit Card (CIBC Visa)5.57</v>
      </c>
      <c r="G1621" s="15">
        <f t="shared" si="101"/>
        <v>45752</v>
      </c>
      <c r="H1621" s="16" t="str">
        <f>IF((IFERROR((VLOOKUP(D1621,'Automation (QBO)'!A:B,2,FALSE)),"0"))=0,"Suspense",(IFERROR((VLOOKUP(D1621,'Automation (QBO)'!A:B,2,FALSE)),"Suspense")))</f>
        <v>Credit Card (CIBC Visa)</v>
      </c>
      <c r="I1621" s="17">
        <f t="shared" si="102"/>
        <v>5.57</v>
      </c>
      <c r="J1621" s="12" t="str">
        <f t="shared" si="103"/>
        <v>Credit Card (CIBC Visa)</v>
      </c>
    </row>
    <row r="1622" spans="1:10" ht="16">
      <c r="A1622" s="13" t="s">
        <v>775</v>
      </c>
      <c r="B1622" s="12" t="s">
        <v>78</v>
      </c>
      <c r="C1622" s="12" t="s">
        <v>83</v>
      </c>
      <c r="D1622" s="12" t="s">
        <v>506</v>
      </c>
      <c r="E1622" s="12">
        <v>100</v>
      </c>
      <c r="F1622" s="14" t="str">
        <f t="shared" si="100"/>
        <v>2025-04-05ExpenseMV Recycling and Waste Centre21010 Credit Card (CIBC Visa)100</v>
      </c>
      <c r="G1622" s="15">
        <f t="shared" si="101"/>
        <v>45752</v>
      </c>
      <c r="H1622" s="16" t="str">
        <f>IF((IFERROR((VLOOKUP(D1622,'Automation (QBO)'!A:B,2,FALSE)),"0"))=0,"Suspense",(IFERROR((VLOOKUP(D1622,'Automation (QBO)'!A:B,2,FALSE)),"Suspense")))</f>
        <v>Credit Card (CIBC Visa)</v>
      </c>
      <c r="I1622" s="17">
        <f t="shared" si="102"/>
        <v>100</v>
      </c>
      <c r="J1622" s="12" t="str">
        <f t="shared" si="103"/>
        <v>Credit Card (CIBC Visa)</v>
      </c>
    </row>
    <row r="1623" spans="1:10" ht="16">
      <c r="A1623" s="13" t="s">
        <v>775</v>
      </c>
      <c r="B1623" s="12" t="s">
        <v>78</v>
      </c>
      <c r="C1623" s="12" t="s">
        <v>101</v>
      </c>
      <c r="D1623" s="12" t="s">
        <v>506</v>
      </c>
      <c r="E1623" s="12">
        <v>11.19</v>
      </c>
      <c r="F1623" s="14" t="str">
        <f t="shared" si="100"/>
        <v>2025-04-05ExpenseAmazon21010 Credit Card (CIBC Visa)11.19</v>
      </c>
      <c r="G1623" s="15">
        <f t="shared" si="101"/>
        <v>45752</v>
      </c>
      <c r="H1623" s="16" t="str">
        <f>IF((IFERROR((VLOOKUP(D1623,'Automation (QBO)'!A:B,2,FALSE)),"0"))=0,"Suspense",(IFERROR((VLOOKUP(D1623,'Automation (QBO)'!A:B,2,FALSE)),"Suspense")))</f>
        <v>Credit Card (CIBC Visa)</v>
      </c>
      <c r="I1623" s="17">
        <f t="shared" si="102"/>
        <v>11.19</v>
      </c>
      <c r="J1623" s="12" t="str">
        <f t="shared" si="103"/>
        <v>Credit Card (CIBC Visa)</v>
      </c>
    </row>
    <row r="1624" spans="1:10" ht="16">
      <c r="A1624" s="13" t="s">
        <v>776</v>
      </c>
      <c r="B1624" s="12" t="s">
        <v>78</v>
      </c>
      <c r="C1624" s="12" t="s">
        <v>83</v>
      </c>
      <c r="D1624" s="12" t="s">
        <v>664</v>
      </c>
      <c r="E1624" s="12">
        <v>188</v>
      </c>
      <c r="F1624" s="14" t="str">
        <f t="shared" si="100"/>
        <v>2025-04-06ExpenseMV Recycling and Waste Centre51315 Project Expense - Other188</v>
      </c>
      <c r="G1624" s="15">
        <f t="shared" si="101"/>
        <v>45753</v>
      </c>
      <c r="H1624" s="16" t="str">
        <f>IF((IFERROR((VLOOKUP(D1624,'Automation (QBO)'!A:B,2,FALSE)),"0"))=0,"Suspense",(IFERROR((VLOOKUP(D1624,'Automation (QBO)'!A:B,2,FALSE)),"Suspense")))</f>
        <v>Project Expense - Other</v>
      </c>
      <c r="I1624" s="17">
        <f t="shared" si="102"/>
        <v>188</v>
      </c>
      <c r="J1624" s="12" t="str">
        <f t="shared" si="103"/>
        <v>Project Expense - Other</v>
      </c>
    </row>
    <row r="1625" spans="1:10" ht="16">
      <c r="A1625" s="13" t="s">
        <v>776</v>
      </c>
      <c r="B1625" s="12" t="s">
        <v>78</v>
      </c>
      <c r="C1625" s="12" t="s">
        <v>83</v>
      </c>
      <c r="D1625" s="12" t="s">
        <v>199</v>
      </c>
      <c r="E1625" s="12">
        <v>0</v>
      </c>
      <c r="F1625" s="14" t="str">
        <f t="shared" si="100"/>
        <v>2025-04-06ExpenseMV Recycling and Waste Centre21020 GST/HST Payable0</v>
      </c>
      <c r="G1625" s="15">
        <f t="shared" si="101"/>
        <v>45753</v>
      </c>
      <c r="H1625" s="16" t="str">
        <f>IF((IFERROR((VLOOKUP(D1625,'Automation (QBO)'!A:B,2,FALSE)),"0"))=0,"Suspense",(IFERROR((VLOOKUP(D1625,'Automation (QBO)'!A:B,2,FALSE)),"Suspense")))</f>
        <v>GST/HST Payable</v>
      </c>
      <c r="I1625" s="17">
        <f t="shared" si="102"/>
        <v>0</v>
      </c>
      <c r="J1625" s="12" t="str">
        <f t="shared" si="103"/>
        <v>GST/HST Payable</v>
      </c>
    </row>
    <row r="1626" spans="1:10" ht="16">
      <c r="A1626" s="13" t="s">
        <v>776</v>
      </c>
      <c r="B1626" s="12" t="s">
        <v>78</v>
      </c>
      <c r="C1626" s="12" t="s">
        <v>129</v>
      </c>
      <c r="D1626" s="12" t="s">
        <v>210</v>
      </c>
      <c r="E1626" s="12">
        <v>59.52</v>
      </c>
      <c r="F1626" s="14" t="str">
        <f t="shared" si="100"/>
        <v>2025-04-06ExpenseUber52205 Travel &amp; Parking59.52</v>
      </c>
      <c r="G1626" s="15">
        <f t="shared" si="101"/>
        <v>45753</v>
      </c>
      <c r="H1626" s="16" t="str">
        <f>IF((IFERROR((VLOOKUP(D1626,'Automation (QBO)'!A:B,2,FALSE)),"0"))=0,"Suspense",(IFERROR((VLOOKUP(D1626,'Automation (QBO)'!A:B,2,FALSE)),"Suspense")))</f>
        <v>Travel &amp; Parking</v>
      </c>
      <c r="I1626" s="17">
        <f t="shared" si="102"/>
        <v>59.52</v>
      </c>
      <c r="J1626" s="12" t="str">
        <f t="shared" si="103"/>
        <v>Travel &amp; Parking</v>
      </c>
    </row>
    <row r="1627" spans="1:10" ht="16">
      <c r="A1627" s="13" t="s">
        <v>776</v>
      </c>
      <c r="B1627" s="12" t="s">
        <v>78</v>
      </c>
      <c r="C1627" s="12" t="s">
        <v>129</v>
      </c>
      <c r="D1627" s="12" t="s">
        <v>199</v>
      </c>
      <c r="E1627" s="12">
        <v>0</v>
      </c>
      <c r="F1627" s="14" t="str">
        <f t="shared" si="100"/>
        <v>2025-04-06ExpenseUber21020 GST/HST Payable0</v>
      </c>
      <c r="G1627" s="15">
        <f t="shared" si="101"/>
        <v>45753</v>
      </c>
      <c r="H1627" s="16" t="str">
        <f>IF((IFERROR((VLOOKUP(D1627,'Automation (QBO)'!A:B,2,FALSE)),"0"))=0,"Suspense",(IFERROR((VLOOKUP(D1627,'Automation (QBO)'!A:B,2,FALSE)),"Suspense")))</f>
        <v>GST/HST Payable</v>
      </c>
      <c r="I1627" s="17">
        <f t="shared" si="102"/>
        <v>0</v>
      </c>
      <c r="J1627" s="12" t="str">
        <f t="shared" si="103"/>
        <v>GST/HST Payable</v>
      </c>
    </row>
    <row r="1628" spans="1:10" ht="16">
      <c r="A1628" s="13" t="s">
        <v>776</v>
      </c>
      <c r="B1628" s="12" t="s">
        <v>78</v>
      </c>
      <c r="C1628" s="12" t="s">
        <v>83</v>
      </c>
      <c r="D1628" s="12" t="s">
        <v>506</v>
      </c>
      <c r="E1628" s="12">
        <v>188</v>
      </c>
      <c r="F1628" s="14" t="str">
        <f t="shared" si="100"/>
        <v>2025-04-06ExpenseMV Recycling and Waste Centre21010 Credit Card (CIBC Visa)188</v>
      </c>
      <c r="G1628" s="15">
        <f t="shared" si="101"/>
        <v>45753</v>
      </c>
      <c r="H1628" s="16" t="str">
        <f>IF((IFERROR((VLOOKUP(D1628,'Automation (QBO)'!A:B,2,FALSE)),"0"))=0,"Suspense",(IFERROR((VLOOKUP(D1628,'Automation (QBO)'!A:B,2,FALSE)),"Suspense")))</f>
        <v>Credit Card (CIBC Visa)</v>
      </c>
      <c r="I1628" s="17">
        <f t="shared" si="102"/>
        <v>188</v>
      </c>
      <c r="J1628" s="12" t="str">
        <f t="shared" si="103"/>
        <v>Credit Card (CIBC Visa)</v>
      </c>
    </row>
    <row r="1629" spans="1:10" ht="16">
      <c r="A1629" s="13" t="s">
        <v>776</v>
      </c>
      <c r="B1629" s="12" t="s">
        <v>78</v>
      </c>
      <c r="C1629" s="12" t="s">
        <v>129</v>
      </c>
      <c r="D1629" s="12" t="s">
        <v>506</v>
      </c>
      <c r="E1629" s="12">
        <v>59.52</v>
      </c>
      <c r="F1629" s="14" t="str">
        <f t="shared" si="100"/>
        <v>2025-04-06ExpenseUber21010 Credit Card (CIBC Visa)59.52</v>
      </c>
      <c r="G1629" s="15">
        <f t="shared" si="101"/>
        <v>45753</v>
      </c>
      <c r="H1629" s="16" t="str">
        <f>IF((IFERROR((VLOOKUP(D1629,'Automation (QBO)'!A:B,2,FALSE)),"0"))=0,"Suspense",(IFERROR((VLOOKUP(D1629,'Automation (QBO)'!A:B,2,FALSE)),"Suspense")))</f>
        <v>Credit Card (CIBC Visa)</v>
      </c>
      <c r="I1629" s="17">
        <f t="shared" si="102"/>
        <v>59.52</v>
      </c>
      <c r="J1629" s="12" t="str">
        <f t="shared" si="103"/>
        <v>Credit Card (CIBC Visa)</v>
      </c>
    </row>
    <row r="1630" spans="1:10" ht="16">
      <c r="A1630" s="13" t="s">
        <v>777</v>
      </c>
      <c r="B1630" s="12" t="s">
        <v>84</v>
      </c>
      <c r="C1630" s="12" t="s">
        <v>118</v>
      </c>
      <c r="D1630" s="12" t="s">
        <v>219</v>
      </c>
      <c r="E1630" s="12">
        <v>0</v>
      </c>
      <c r="F1630" s="14" t="str">
        <f t="shared" si="100"/>
        <v>2025-04-07Invoice1262541 B.C Ltd.49005 Income - Interest0</v>
      </c>
      <c r="G1630" s="15">
        <f t="shared" si="101"/>
        <v>45754</v>
      </c>
      <c r="H1630" s="16" t="str">
        <f>IF((IFERROR((VLOOKUP(D1630,'Automation (QBO)'!A:B,2,FALSE)),"0"))=0,"Suspense",(IFERROR((VLOOKUP(D1630,'Automation (QBO)'!A:B,2,FALSE)),"Suspense")))</f>
        <v>Income - Intrest</v>
      </c>
      <c r="I1630" s="17">
        <f t="shared" si="102"/>
        <v>0</v>
      </c>
      <c r="J1630" s="12" t="str">
        <f t="shared" si="103"/>
        <v>Income - Intrest</v>
      </c>
    </row>
    <row r="1631" spans="1:10" ht="16">
      <c r="A1631" s="13" t="s">
        <v>777</v>
      </c>
      <c r="B1631" s="12" t="s">
        <v>84</v>
      </c>
      <c r="C1631" s="12" t="s">
        <v>118</v>
      </c>
      <c r="D1631" s="12" t="s">
        <v>219</v>
      </c>
      <c r="E1631" s="12">
        <v>646.1</v>
      </c>
      <c r="F1631" s="14" t="str">
        <f t="shared" si="100"/>
        <v>2025-04-07Invoice1262541 B.C Ltd.49005 Income - Interest646.1</v>
      </c>
      <c r="G1631" s="15">
        <f t="shared" si="101"/>
        <v>45754</v>
      </c>
      <c r="H1631" s="16" t="str">
        <f>IF((IFERROR((VLOOKUP(D1631,'Automation (QBO)'!A:B,2,FALSE)),"0"))=0,"Suspense",(IFERROR((VLOOKUP(D1631,'Automation (QBO)'!A:B,2,FALSE)),"Suspense")))</f>
        <v>Income - Intrest</v>
      </c>
      <c r="I1631" s="17">
        <f t="shared" si="102"/>
        <v>646.1</v>
      </c>
      <c r="J1631" s="12" t="str">
        <f t="shared" si="103"/>
        <v>Income - Intrest</v>
      </c>
    </row>
    <row r="1632" spans="1:10" ht="16">
      <c r="A1632" s="13" t="s">
        <v>777</v>
      </c>
      <c r="B1632" s="12" t="s">
        <v>84</v>
      </c>
      <c r="C1632" s="12" t="s">
        <v>118</v>
      </c>
      <c r="D1632" s="12" t="s">
        <v>219</v>
      </c>
      <c r="E1632" s="12">
        <v>1237.1400000000001</v>
      </c>
      <c r="F1632" s="14" t="str">
        <f t="shared" si="100"/>
        <v>2025-04-07Invoice1262541 B.C Ltd.49005 Income - Interest1237.14</v>
      </c>
      <c r="G1632" s="15">
        <f t="shared" si="101"/>
        <v>45754</v>
      </c>
      <c r="H1632" s="16" t="str">
        <f>IF((IFERROR((VLOOKUP(D1632,'Automation (QBO)'!A:B,2,FALSE)),"0"))=0,"Suspense",(IFERROR((VLOOKUP(D1632,'Automation (QBO)'!A:B,2,FALSE)),"Suspense")))</f>
        <v>Income - Intrest</v>
      </c>
      <c r="I1632" s="17">
        <f t="shared" si="102"/>
        <v>1237.1400000000001</v>
      </c>
      <c r="J1632" s="12" t="str">
        <f t="shared" si="103"/>
        <v>Income - Intrest</v>
      </c>
    </row>
    <row r="1633" spans="1:10" ht="16">
      <c r="A1633" s="13" t="s">
        <v>777</v>
      </c>
      <c r="B1633" s="12" t="s">
        <v>84</v>
      </c>
      <c r="C1633" s="12" t="s">
        <v>118</v>
      </c>
      <c r="D1633" s="12" t="s">
        <v>219</v>
      </c>
      <c r="E1633" s="12">
        <v>115.72</v>
      </c>
      <c r="F1633" s="14" t="str">
        <f t="shared" si="100"/>
        <v>2025-04-07Invoice1262541 B.C Ltd.49005 Income - Interest115.72</v>
      </c>
      <c r="G1633" s="15">
        <f t="shared" si="101"/>
        <v>45754</v>
      </c>
      <c r="H1633" s="16" t="str">
        <f>IF((IFERROR((VLOOKUP(D1633,'Automation (QBO)'!A:B,2,FALSE)),"0"))=0,"Suspense",(IFERROR((VLOOKUP(D1633,'Automation (QBO)'!A:B,2,FALSE)),"Suspense")))</f>
        <v>Income - Intrest</v>
      </c>
      <c r="I1633" s="17">
        <f t="shared" si="102"/>
        <v>115.72</v>
      </c>
      <c r="J1633" s="12" t="str">
        <f t="shared" si="103"/>
        <v>Income - Intrest</v>
      </c>
    </row>
    <row r="1634" spans="1:10" ht="16">
      <c r="A1634" s="13" t="s">
        <v>777</v>
      </c>
      <c r="B1634" s="12" t="s">
        <v>84</v>
      </c>
      <c r="C1634" s="12" t="s">
        <v>118</v>
      </c>
      <c r="D1634" s="12" t="s">
        <v>219</v>
      </c>
      <c r="E1634" s="12">
        <v>12.46</v>
      </c>
      <c r="F1634" s="14" t="str">
        <f t="shared" si="100"/>
        <v>2025-04-07Invoice1262541 B.C Ltd.49005 Income - Interest12.46</v>
      </c>
      <c r="G1634" s="15">
        <f t="shared" si="101"/>
        <v>45754</v>
      </c>
      <c r="H1634" s="16" t="str">
        <f>IF((IFERROR((VLOOKUP(D1634,'Automation (QBO)'!A:B,2,FALSE)),"0"))=0,"Suspense",(IFERROR((VLOOKUP(D1634,'Automation (QBO)'!A:B,2,FALSE)),"Suspense")))</f>
        <v>Income - Intrest</v>
      </c>
      <c r="I1634" s="17">
        <f t="shared" si="102"/>
        <v>12.46</v>
      </c>
      <c r="J1634" s="12" t="str">
        <f t="shared" si="103"/>
        <v>Income - Intrest</v>
      </c>
    </row>
    <row r="1635" spans="1:10" ht="16">
      <c r="A1635" s="13" t="s">
        <v>777</v>
      </c>
      <c r="B1635" s="12" t="s">
        <v>84</v>
      </c>
      <c r="C1635" s="12" t="s">
        <v>118</v>
      </c>
      <c r="D1635" s="12" t="s">
        <v>219</v>
      </c>
      <c r="E1635" s="12">
        <v>47.56</v>
      </c>
      <c r="F1635" s="14" t="str">
        <f t="shared" si="100"/>
        <v>2025-04-07Invoice1262541 B.C Ltd.49005 Income - Interest47.56</v>
      </c>
      <c r="G1635" s="15">
        <f t="shared" si="101"/>
        <v>45754</v>
      </c>
      <c r="H1635" s="16" t="str">
        <f>IF((IFERROR((VLOOKUP(D1635,'Automation (QBO)'!A:B,2,FALSE)),"0"))=0,"Suspense",(IFERROR((VLOOKUP(D1635,'Automation (QBO)'!A:B,2,FALSE)),"Suspense")))</f>
        <v>Income - Intrest</v>
      </c>
      <c r="I1635" s="17">
        <f t="shared" si="102"/>
        <v>47.56</v>
      </c>
      <c r="J1635" s="12" t="str">
        <f t="shared" si="103"/>
        <v>Income - Intrest</v>
      </c>
    </row>
    <row r="1636" spans="1:10" ht="16">
      <c r="A1636" s="13" t="s">
        <v>777</v>
      </c>
      <c r="B1636" s="12" t="s">
        <v>84</v>
      </c>
      <c r="C1636" s="12" t="s">
        <v>118</v>
      </c>
      <c r="D1636" s="12" t="s">
        <v>219</v>
      </c>
      <c r="E1636" s="12">
        <v>272.11</v>
      </c>
      <c r="F1636" s="14" t="str">
        <f t="shared" si="100"/>
        <v>2025-04-07Invoice1262541 B.C Ltd.49005 Income - Interest272.11</v>
      </c>
      <c r="G1636" s="15">
        <f t="shared" si="101"/>
        <v>45754</v>
      </c>
      <c r="H1636" s="16" t="str">
        <f>IF((IFERROR((VLOOKUP(D1636,'Automation (QBO)'!A:B,2,FALSE)),"0"))=0,"Suspense",(IFERROR((VLOOKUP(D1636,'Automation (QBO)'!A:B,2,FALSE)),"Suspense")))</f>
        <v>Income - Intrest</v>
      </c>
      <c r="I1636" s="17">
        <f t="shared" si="102"/>
        <v>272.11</v>
      </c>
      <c r="J1636" s="12" t="str">
        <f t="shared" si="103"/>
        <v>Income - Intrest</v>
      </c>
    </row>
    <row r="1637" spans="1:10" ht="16">
      <c r="A1637" s="13" t="s">
        <v>777</v>
      </c>
      <c r="B1637" s="12" t="s">
        <v>84</v>
      </c>
      <c r="C1637" s="12" t="s">
        <v>118</v>
      </c>
      <c r="D1637" s="12" t="s">
        <v>219</v>
      </c>
      <c r="E1637" s="12">
        <v>10.64</v>
      </c>
      <c r="F1637" s="14" t="str">
        <f t="shared" si="100"/>
        <v>2025-04-07Invoice1262541 B.C Ltd.49005 Income - Interest10.64</v>
      </c>
      <c r="G1637" s="15">
        <f t="shared" si="101"/>
        <v>45754</v>
      </c>
      <c r="H1637" s="16" t="str">
        <f>IF((IFERROR((VLOOKUP(D1637,'Automation (QBO)'!A:B,2,FALSE)),"0"))=0,"Suspense",(IFERROR((VLOOKUP(D1637,'Automation (QBO)'!A:B,2,FALSE)),"Suspense")))</f>
        <v>Income - Intrest</v>
      </c>
      <c r="I1637" s="17">
        <f t="shared" si="102"/>
        <v>10.64</v>
      </c>
      <c r="J1637" s="12" t="str">
        <f t="shared" si="103"/>
        <v>Income - Intrest</v>
      </c>
    </row>
    <row r="1638" spans="1:10" ht="16">
      <c r="A1638" s="13" t="s">
        <v>777</v>
      </c>
      <c r="B1638" s="12" t="s">
        <v>84</v>
      </c>
      <c r="C1638" s="12" t="s">
        <v>118</v>
      </c>
      <c r="D1638" s="12" t="s">
        <v>219</v>
      </c>
      <c r="E1638" s="12">
        <v>10.07</v>
      </c>
      <c r="F1638" s="14" t="str">
        <f t="shared" si="100"/>
        <v>2025-04-07Invoice1262541 B.C Ltd.49005 Income - Interest10.07</v>
      </c>
      <c r="G1638" s="15">
        <f t="shared" si="101"/>
        <v>45754</v>
      </c>
      <c r="H1638" s="16" t="str">
        <f>IF((IFERROR((VLOOKUP(D1638,'Automation (QBO)'!A:B,2,FALSE)),"0"))=0,"Suspense",(IFERROR((VLOOKUP(D1638,'Automation (QBO)'!A:B,2,FALSE)),"Suspense")))</f>
        <v>Income - Intrest</v>
      </c>
      <c r="I1638" s="17">
        <f t="shared" si="102"/>
        <v>10.07</v>
      </c>
      <c r="J1638" s="12" t="str">
        <f t="shared" si="103"/>
        <v>Income - Intrest</v>
      </c>
    </row>
    <row r="1639" spans="1:10" ht="16">
      <c r="A1639" s="13" t="s">
        <v>777</v>
      </c>
      <c r="B1639" s="12" t="s">
        <v>84</v>
      </c>
      <c r="C1639" s="12" t="s">
        <v>118</v>
      </c>
      <c r="D1639" s="12" t="s">
        <v>219</v>
      </c>
      <c r="E1639" s="12">
        <v>183.3</v>
      </c>
      <c r="F1639" s="14" t="str">
        <f t="shared" si="100"/>
        <v>2025-04-07Invoice1262541 B.C Ltd.49005 Income - Interest183.3</v>
      </c>
      <c r="G1639" s="15">
        <f t="shared" si="101"/>
        <v>45754</v>
      </c>
      <c r="H1639" s="16" t="str">
        <f>IF((IFERROR((VLOOKUP(D1639,'Automation (QBO)'!A:B,2,FALSE)),"0"))=0,"Suspense",(IFERROR((VLOOKUP(D1639,'Automation (QBO)'!A:B,2,FALSE)),"Suspense")))</f>
        <v>Income - Intrest</v>
      </c>
      <c r="I1639" s="17">
        <f t="shared" si="102"/>
        <v>183.3</v>
      </c>
      <c r="J1639" s="12" t="str">
        <f t="shared" si="103"/>
        <v>Income - Intrest</v>
      </c>
    </row>
    <row r="1640" spans="1:10" ht="16">
      <c r="A1640" s="13" t="s">
        <v>777</v>
      </c>
      <c r="B1640" s="12" t="s">
        <v>84</v>
      </c>
      <c r="C1640" s="12" t="s">
        <v>118</v>
      </c>
      <c r="D1640" s="12" t="s">
        <v>219</v>
      </c>
      <c r="E1640" s="12">
        <v>312.70999999999998</v>
      </c>
      <c r="F1640" s="14" t="str">
        <f t="shared" si="100"/>
        <v>2025-04-07Invoice1262541 B.C Ltd.49005 Income - Interest312.71</v>
      </c>
      <c r="G1640" s="15">
        <f t="shared" si="101"/>
        <v>45754</v>
      </c>
      <c r="H1640" s="16" t="str">
        <f>IF((IFERROR((VLOOKUP(D1640,'Automation (QBO)'!A:B,2,FALSE)),"0"))=0,"Suspense",(IFERROR((VLOOKUP(D1640,'Automation (QBO)'!A:B,2,FALSE)),"Suspense")))</f>
        <v>Income - Intrest</v>
      </c>
      <c r="I1640" s="17">
        <f t="shared" si="102"/>
        <v>312.70999999999998</v>
      </c>
      <c r="J1640" s="12" t="str">
        <f t="shared" si="103"/>
        <v>Income - Intrest</v>
      </c>
    </row>
    <row r="1641" spans="1:10" ht="16">
      <c r="A1641" s="13" t="s">
        <v>777</v>
      </c>
      <c r="B1641" s="12" t="s">
        <v>84</v>
      </c>
      <c r="C1641" s="12" t="s">
        <v>118</v>
      </c>
      <c r="D1641" s="12" t="s">
        <v>219</v>
      </c>
      <c r="E1641" s="12">
        <v>239.64</v>
      </c>
      <c r="F1641" s="14" t="str">
        <f t="shared" si="100"/>
        <v>2025-04-07Invoice1262541 B.C Ltd.49005 Income - Interest239.64</v>
      </c>
      <c r="G1641" s="15">
        <f t="shared" si="101"/>
        <v>45754</v>
      </c>
      <c r="H1641" s="16" t="str">
        <f>IF((IFERROR((VLOOKUP(D1641,'Automation (QBO)'!A:B,2,FALSE)),"0"))=0,"Suspense",(IFERROR((VLOOKUP(D1641,'Automation (QBO)'!A:B,2,FALSE)),"Suspense")))</f>
        <v>Income - Intrest</v>
      </c>
      <c r="I1641" s="17">
        <f t="shared" si="102"/>
        <v>239.64</v>
      </c>
      <c r="J1641" s="12" t="str">
        <f t="shared" si="103"/>
        <v>Income - Intrest</v>
      </c>
    </row>
    <row r="1642" spans="1:10" ht="16">
      <c r="A1642" s="13" t="s">
        <v>777</v>
      </c>
      <c r="B1642" s="12" t="s">
        <v>84</v>
      </c>
      <c r="C1642" s="12" t="s">
        <v>118</v>
      </c>
      <c r="D1642" s="12" t="s">
        <v>219</v>
      </c>
      <c r="E1642" s="12">
        <v>252.28</v>
      </c>
      <c r="F1642" s="14" t="str">
        <f t="shared" si="100"/>
        <v>2025-04-07Invoice1262541 B.C Ltd.49005 Income - Interest252.28</v>
      </c>
      <c r="G1642" s="15">
        <f t="shared" si="101"/>
        <v>45754</v>
      </c>
      <c r="H1642" s="16" t="str">
        <f>IF((IFERROR((VLOOKUP(D1642,'Automation (QBO)'!A:B,2,FALSE)),"0"))=0,"Suspense",(IFERROR((VLOOKUP(D1642,'Automation (QBO)'!A:B,2,FALSE)),"Suspense")))</f>
        <v>Income - Intrest</v>
      </c>
      <c r="I1642" s="17">
        <f t="shared" si="102"/>
        <v>252.28</v>
      </c>
      <c r="J1642" s="12" t="str">
        <f t="shared" si="103"/>
        <v>Income - Intrest</v>
      </c>
    </row>
    <row r="1643" spans="1:10" ht="16">
      <c r="A1643" s="13" t="s">
        <v>777</v>
      </c>
      <c r="B1643" s="12" t="s">
        <v>84</v>
      </c>
      <c r="C1643" s="12" t="s">
        <v>118</v>
      </c>
      <c r="D1643" s="12" t="s">
        <v>219</v>
      </c>
      <c r="E1643" s="12">
        <v>14.02</v>
      </c>
      <c r="F1643" s="14" t="str">
        <f t="shared" si="100"/>
        <v>2025-04-07Invoice1262541 B.C Ltd.49005 Income - Interest14.02</v>
      </c>
      <c r="G1643" s="15">
        <f t="shared" si="101"/>
        <v>45754</v>
      </c>
      <c r="H1643" s="16" t="str">
        <f>IF((IFERROR((VLOOKUP(D1643,'Automation (QBO)'!A:B,2,FALSE)),"0"))=0,"Suspense",(IFERROR((VLOOKUP(D1643,'Automation (QBO)'!A:B,2,FALSE)),"Suspense")))</f>
        <v>Income - Intrest</v>
      </c>
      <c r="I1643" s="17">
        <f t="shared" si="102"/>
        <v>14.02</v>
      </c>
      <c r="J1643" s="12" t="str">
        <f t="shared" si="103"/>
        <v>Income - Intrest</v>
      </c>
    </row>
    <row r="1644" spans="1:10" ht="16">
      <c r="A1644" s="13" t="s">
        <v>777</v>
      </c>
      <c r="B1644" s="12" t="s">
        <v>84</v>
      </c>
      <c r="C1644" s="12" t="s">
        <v>118</v>
      </c>
      <c r="D1644" s="12" t="s">
        <v>219</v>
      </c>
      <c r="E1644" s="12">
        <v>19.09</v>
      </c>
      <c r="F1644" s="14" t="str">
        <f t="shared" si="100"/>
        <v>2025-04-07Invoice1262541 B.C Ltd.49005 Income - Interest19.09</v>
      </c>
      <c r="G1644" s="15">
        <f t="shared" si="101"/>
        <v>45754</v>
      </c>
      <c r="H1644" s="16" t="str">
        <f>IF((IFERROR((VLOOKUP(D1644,'Automation (QBO)'!A:B,2,FALSE)),"0"))=0,"Suspense",(IFERROR((VLOOKUP(D1644,'Automation (QBO)'!A:B,2,FALSE)),"Suspense")))</f>
        <v>Income - Intrest</v>
      </c>
      <c r="I1644" s="17">
        <f t="shared" si="102"/>
        <v>19.09</v>
      </c>
      <c r="J1644" s="12" t="str">
        <f t="shared" si="103"/>
        <v>Income - Intrest</v>
      </c>
    </row>
    <row r="1645" spans="1:10" ht="16">
      <c r="A1645" s="13" t="s">
        <v>777</v>
      </c>
      <c r="B1645" s="12" t="s">
        <v>84</v>
      </c>
      <c r="C1645" s="12" t="s">
        <v>118</v>
      </c>
      <c r="D1645" s="12" t="s">
        <v>219</v>
      </c>
      <c r="E1645" s="12">
        <v>11.43</v>
      </c>
      <c r="F1645" s="14" t="str">
        <f t="shared" si="100"/>
        <v>2025-04-07Invoice1262541 B.C Ltd.49005 Income - Interest11.43</v>
      </c>
      <c r="G1645" s="15">
        <f t="shared" si="101"/>
        <v>45754</v>
      </c>
      <c r="H1645" s="16" t="str">
        <f>IF((IFERROR((VLOOKUP(D1645,'Automation (QBO)'!A:B,2,FALSE)),"0"))=0,"Suspense",(IFERROR((VLOOKUP(D1645,'Automation (QBO)'!A:B,2,FALSE)),"Suspense")))</f>
        <v>Income - Intrest</v>
      </c>
      <c r="I1645" s="17">
        <f t="shared" si="102"/>
        <v>11.43</v>
      </c>
      <c r="J1645" s="12" t="str">
        <f t="shared" si="103"/>
        <v>Income - Intrest</v>
      </c>
    </row>
    <row r="1646" spans="1:10" ht="16">
      <c r="A1646" s="13" t="s">
        <v>777</v>
      </c>
      <c r="B1646" s="12" t="s">
        <v>84</v>
      </c>
      <c r="C1646" s="12" t="s">
        <v>118</v>
      </c>
      <c r="D1646" s="12" t="s">
        <v>219</v>
      </c>
      <c r="E1646" s="12">
        <v>10.130000000000001</v>
      </c>
      <c r="F1646" s="14" t="str">
        <f t="shared" si="100"/>
        <v>2025-04-07Invoice1262541 B.C Ltd.49005 Income - Interest10.13</v>
      </c>
      <c r="G1646" s="15">
        <f t="shared" si="101"/>
        <v>45754</v>
      </c>
      <c r="H1646" s="16" t="str">
        <f>IF((IFERROR((VLOOKUP(D1646,'Automation (QBO)'!A:B,2,FALSE)),"0"))=0,"Suspense",(IFERROR((VLOOKUP(D1646,'Automation (QBO)'!A:B,2,FALSE)),"Suspense")))</f>
        <v>Income - Intrest</v>
      </c>
      <c r="I1646" s="17">
        <f t="shared" si="102"/>
        <v>10.130000000000001</v>
      </c>
      <c r="J1646" s="12" t="str">
        <f t="shared" si="103"/>
        <v>Income - Intrest</v>
      </c>
    </row>
    <row r="1647" spans="1:10" ht="16">
      <c r="A1647" s="13" t="s">
        <v>777</v>
      </c>
      <c r="B1647" s="12" t="s">
        <v>84</v>
      </c>
      <c r="C1647" s="12" t="s">
        <v>118</v>
      </c>
      <c r="D1647" s="12" t="s">
        <v>219</v>
      </c>
      <c r="E1647" s="12">
        <v>16.739999999999998</v>
      </c>
      <c r="F1647" s="14" t="str">
        <f t="shared" si="100"/>
        <v>2025-04-07Invoice1262541 B.C Ltd.49005 Income - Interest16.74</v>
      </c>
      <c r="G1647" s="15">
        <f t="shared" si="101"/>
        <v>45754</v>
      </c>
      <c r="H1647" s="16" t="str">
        <f>IF((IFERROR((VLOOKUP(D1647,'Automation (QBO)'!A:B,2,FALSE)),"0"))=0,"Suspense",(IFERROR((VLOOKUP(D1647,'Automation (QBO)'!A:B,2,FALSE)),"Suspense")))</f>
        <v>Income - Intrest</v>
      </c>
      <c r="I1647" s="17">
        <f t="shared" si="102"/>
        <v>16.739999999999998</v>
      </c>
      <c r="J1647" s="12" t="str">
        <f t="shared" si="103"/>
        <v>Income - Intrest</v>
      </c>
    </row>
    <row r="1648" spans="1:10" ht="16">
      <c r="A1648" s="13" t="s">
        <v>777</v>
      </c>
      <c r="B1648" s="12" t="s">
        <v>84</v>
      </c>
      <c r="C1648" s="12" t="s">
        <v>118</v>
      </c>
      <c r="D1648" s="12" t="s">
        <v>219</v>
      </c>
      <c r="E1648" s="12">
        <v>88.95</v>
      </c>
      <c r="F1648" s="14" t="str">
        <f t="shared" si="100"/>
        <v>2025-04-07Invoice1262541 B.C Ltd.49005 Income - Interest88.95</v>
      </c>
      <c r="G1648" s="15">
        <f t="shared" si="101"/>
        <v>45754</v>
      </c>
      <c r="H1648" s="16" t="str">
        <f>IF((IFERROR((VLOOKUP(D1648,'Automation (QBO)'!A:B,2,FALSE)),"0"))=0,"Suspense",(IFERROR((VLOOKUP(D1648,'Automation (QBO)'!A:B,2,FALSE)),"Suspense")))</f>
        <v>Income - Intrest</v>
      </c>
      <c r="I1648" s="17">
        <f t="shared" si="102"/>
        <v>88.95</v>
      </c>
      <c r="J1648" s="12" t="str">
        <f t="shared" si="103"/>
        <v>Income - Intrest</v>
      </c>
    </row>
    <row r="1649" spans="1:10" ht="16">
      <c r="A1649" s="13" t="s">
        <v>777</v>
      </c>
      <c r="B1649" s="12" t="s">
        <v>84</v>
      </c>
      <c r="C1649" s="12" t="s">
        <v>118</v>
      </c>
      <c r="D1649" s="12" t="s">
        <v>219</v>
      </c>
      <c r="E1649" s="12">
        <v>92.62</v>
      </c>
      <c r="F1649" s="14" t="str">
        <f t="shared" si="100"/>
        <v>2025-04-07Invoice1262541 B.C Ltd.49005 Income - Interest92.62</v>
      </c>
      <c r="G1649" s="15">
        <f t="shared" si="101"/>
        <v>45754</v>
      </c>
      <c r="H1649" s="16" t="str">
        <f>IF((IFERROR((VLOOKUP(D1649,'Automation (QBO)'!A:B,2,FALSE)),"0"))=0,"Suspense",(IFERROR((VLOOKUP(D1649,'Automation (QBO)'!A:B,2,FALSE)),"Suspense")))</f>
        <v>Income - Intrest</v>
      </c>
      <c r="I1649" s="17">
        <f t="shared" si="102"/>
        <v>92.62</v>
      </c>
      <c r="J1649" s="12" t="str">
        <f t="shared" si="103"/>
        <v>Income - Intrest</v>
      </c>
    </row>
    <row r="1650" spans="1:10" ht="16">
      <c r="A1650" s="13" t="s">
        <v>777</v>
      </c>
      <c r="B1650" s="12" t="s">
        <v>84</v>
      </c>
      <c r="C1650" s="12" t="s">
        <v>118</v>
      </c>
      <c r="D1650" s="12" t="s">
        <v>219</v>
      </c>
      <c r="E1650" s="12">
        <v>41.92</v>
      </c>
      <c r="F1650" s="14" t="str">
        <f t="shared" si="100"/>
        <v>2025-04-07Invoice1262541 B.C Ltd.49005 Income - Interest41.92</v>
      </c>
      <c r="G1650" s="15">
        <f t="shared" si="101"/>
        <v>45754</v>
      </c>
      <c r="H1650" s="16" t="str">
        <f>IF((IFERROR((VLOOKUP(D1650,'Automation (QBO)'!A:B,2,FALSE)),"0"))=0,"Suspense",(IFERROR((VLOOKUP(D1650,'Automation (QBO)'!A:B,2,FALSE)),"Suspense")))</f>
        <v>Income - Intrest</v>
      </c>
      <c r="I1650" s="17">
        <f t="shared" si="102"/>
        <v>41.92</v>
      </c>
      <c r="J1650" s="12" t="str">
        <f t="shared" si="103"/>
        <v>Income - Intrest</v>
      </c>
    </row>
    <row r="1651" spans="1:10" ht="16">
      <c r="A1651" s="13" t="s">
        <v>777</v>
      </c>
      <c r="B1651" s="12" t="s">
        <v>84</v>
      </c>
      <c r="C1651" s="12" t="s">
        <v>118</v>
      </c>
      <c r="D1651" s="12" t="s">
        <v>199</v>
      </c>
      <c r="E1651" s="12">
        <v>0</v>
      </c>
      <c r="F1651" s="14" t="str">
        <f t="shared" si="100"/>
        <v>2025-04-07Invoice1262541 B.C Ltd.21020 GST/HST Payable0</v>
      </c>
      <c r="G1651" s="15">
        <f t="shared" si="101"/>
        <v>45754</v>
      </c>
      <c r="H1651" s="16" t="str">
        <f>IF((IFERROR((VLOOKUP(D1651,'Automation (QBO)'!A:B,2,FALSE)),"0"))=0,"Suspense",(IFERROR((VLOOKUP(D1651,'Automation (QBO)'!A:B,2,FALSE)),"Suspense")))</f>
        <v>GST/HST Payable</v>
      </c>
      <c r="I1651" s="17">
        <f t="shared" si="102"/>
        <v>0</v>
      </c>
      <c r="J1651" s="12" t="str">
        <f t="shared" si="103"/>
        <v>GST/HST Payable</v>
      </c>
    </row>
    <row r="1652" spans="1:10" ht="16">
      <c r="A1652" s="13" t="s">
        <v>777</v>
      </c>
      <c r="B1652" s="12" t="s">
        <v>106</v>
      </c>
      <c r="C1652" s="12" t="s">
        <v>118</v>
      </c>
      <c r="D1652" s="12" t="s">
        <v>201</v>
      </c>
      <c r="E1652" s="12">
        <v>500</v>
      </c>
      <c r="F1652" s="14" t="str">
        <f t="shared" si="100"/>
        <v>2025-04-07Payment1262541 B.C Ltd.11005 Chequing (CIBC)500</v>
      </c>
      <c r="G1652" s="15">
        <f t="shared" si="101"/>
        <v>45754</v>
      </c>
      <c r="H1652" s="16" t="str">
        <f>IF((IFERROR((VLOOKUP(D1652,'Automation (QBO)'!A:B,2,FALSE)),"0"))=0,"Suspense",(IFERROR((VLOOKUP(D1652,'Automation (QBO)'!A:B,2,FALSE)),"Suspense")))</f>
        <v>Chequing (CIBC)</v>
      </c>
      <c r="I1652" s="17">
        <f t="shared" si="102"/>
        <v>500</v>
      </c>
      <c r="J1652" s="12" t="str">
        <f t="shared" si="103"/>
        <v>Chequing (CIBC)</v>
      </c>
    </row>
    <row r="1653" spans="1:10" ht="16">
      <c r="A1653" s="13" t="s">
        <v>777</v>
      </c>
      <c r="B1653" s="12" t="s">
        <v>106</v>
      </c>
      <c r="C1653" s="12" t="s">
        <v>118</v>
      </c>
      <c r="D1653" s="12" t="s">
        <v>666</v>
      </c>
      <c r="E1653" s="12">
        <v>-500</v>
      </c>
      <c r="F1653" s="14" t="str">
        <f t="shared" si="100"/>
        <v>2025-04-07Payment1262541 B.C Ltd.12000 [Accounts Receivable]-500</v>
      </c>
      <c r="G1653" s="15">
        <f t="shared" si="101"/>
        <v>45754</v>
      </c>
      <c r="H1653" s="16" t="str">
        <f>IF((IFERROR((VLOOKUP(D1653,'Automation (QBO)'!A:B,2,FALSE)),"0"))=0,"Suspense",(IFERROR((VLOOKUP(D1653,'Automation (QBO)'!A:B,2,FALSE)),"Suspense")))</f>
        <v>Accounts Recievable - Suspense</v>
      </c>
      <c r="I1653" s="17">
        <f t="shared" si="102"/>
        <v>-500</v>
      </c>
      <c r="J1653" s="12" t="str">
        <f t="shared" si="103"/>
        <v>Accounts Recievable - Suspense</v>
      </c>
    </row>
    <row r="1654" spans="1:10" ht="16">
      <c r="A1654" s="13" t="s">
        <v>777</v>
      </c>
      <c r="B1654" s="12" t="s">
        <v>84</v>
      </c>
      <c r="C1654" s="12" t="s">
        <v>755</v>
      </c>
      <c r="D1654" s="12" t="s">
        <v>667</v>
      </c>
      <c r="E1654" s="12">
        <v>3455.6</v>
      </c>
      <c r="F1654" s="14" t="str">
        <f t="shared" si="100"/>
        <v>2025-04-07InvoiceGranville Island Brewing.41005 Labour - Project Managment3455.6</v>
      </c>
      <c r="G1654" s="15">
        <f t="shared" si="101"/>
        <v>45754</v>
      </c>
      <c r="H1654" s="16" t="str">
        <f>IF((IFERROR((VLOOKUP(D1654,'Automation (QBO)'!A:B,2,FALSE)),"0"))=0,"Suspense",(IFERROR((VLOOKUP(D1654,'Automation (QBO)'!A:B,2,FALSE)),"Suspense")))</f>
        <v>Labour - Project Managment</v>
      </c>
      <c r="I1654" s="17">
        <f t="shared" si="102"/>
        <v>3455.6</v>
      </c>
      <c r="J1654" s="12" t="str">
        <f t="shared" si="103"/>
        <v>Labour - Project Managment</v>
      </c>
    </row>
    <row r="1655" spans="1:10" ht="16">
      <c r="A1655" s="13" t="s">
        <v>777</v>
      </c>
      <c r="B1655" s="12" t="s">
        <v>84</v>
      </c>
      <c r="C1655" s="12" t="s">
        <v>755</v>
      </c>
      <c r="D1655" s="12" t="s">
        <v>667</v>
      </c>
      <c r="E1655" s="12">
        <v>691.12</v>
      </c>
      <c r="F1655" s="14" t="str">
        <f t="shared" si="100"/>
        <v>2025-04-07InvoiceGranville Island Brewing.41005 Labour - Project Managment691.12</v>
      </c>
      <c r="G1655" s="15">
        <f t="shared" si="101"/>
        <v>45754</v>
      </c>
      <c r="H1655" s="16" t="str">
        <f>IF((IFERROR((VLOOKUP(D1655,'Automation (QBO)'!A:B,2,FALSE)),"0"))=0,"Suspense",(IFERROR((VLOOKUP(D1655,'Automation (QBO)'!A:B,2,FALSE)),"Suspense")))</f>
        <v>Labour - Project Managment</v>
      </c>
      <c r="I1655" s="17">
        <f t="shared" si="102"/>
        <v>691.12</v>
      </c>
      <c r="J1655" s="12" t="str">
        <f t="shared" si="103"/>
        <v>Labour - Project Managment</v>
      </c>
    </row>
    <row r="1656" spans="1:10" ht="16">
      <c r="A1656" s="13" t="s">
        <v>777</v>
      </c>
      <c r="B1656" s="12" t="s">
        <v>84</v>
      </c>
      <c r="C1656" s="12" t="s">
        <v>755</v>
      </c>
      <c r="D1656" s="12" t="s">
        <v>199</v>
      </c>
      <c r="E1656" s="12">
        <v>207.34</v>
      </c>
      <c r="F1656" s="14" t="str">
        <f t="shared" si="100"/>
        <v>2025-04-07InvoiceGranville Island Brewing.21020 GST/HST Payable207.34</v>
      </c>
      <c r="G1656" s="15">
        <f t="shared" si="101"/>
        <v>45754</v>
      </c>
      <c r="H1656" s="16" t="str">
        <f>IF((IFERROR((VLOOKUP(D1656,'Automation (QBO)'!A:B,2,FALSE)),"0"))=0,"Suspense",(IFERROR((VLOOKUP(D1656,'Automation (QBO)'!A:B,2,FALSE)),"Suspense")))</f>
        <v>GST/HST Payable</v>
      </c>
      <c r="I1656" s="17">
        <f t="shared" si="102"/>
        <v>207.34</v>
      </c>
      <c r="J1656" s="12" t="str">
        <f t="shared" si="103"/>
        <v>GST/HST Payable</v>
      </c>
    </row>
    <row r="1657" spans="1:10" ht="16">
      <c r="A1657" s="13" t="s">
        <v>777</v>
      </c>
      <c r="B1657" s="12" t="s">
        <v>84</v>
      </c>
      <c r="C1657" s="12" t="s">
        <v>114</v>
      </c>
      <c r="D1657" s="12" t="s">
        <v>667</v>
      </c>
      <c r="E1657" s="12">
        <v>1085.7</v>
      </c>
      <c r="F1657" s="14" t="str">
        <f t="shared" si="100"/>
        <v>2025-04-07InvoiceGarden of Granite Winery:Garden of Granite Project41005 Labour - Project Managment1085.7</v>
      </c>
      <c r="G1657" s="15">
        <f t="shared" si="101"/>
        <v>45754</v>
      </c>
      <c r="H1657" s="16" t="str">
        <f>IF((IFERROR((VLOOKUP(D1657,'Automation (QBO)'!A:B,2,FALSE)),"0"))=0,"Suspense",(IFERROR((VLOOKUP(D1657,'Automation (QBO)'!A:B,2,FALSE)),"Suspense")))</f>
        <v>Labour - Project Managment</v>
      </c>
      <c r="I1657" s="17">
        <f t="shared" si="102"/>
        <v>1085.7</v>
      </c>
      <c r="J1657" s="12" t="str">
        <f t="shared" si="103"/>
        <v>Labour - Project Managment</v>
      </c>
    </row>
    <row r="1658" spans="1:10" ht="16">
      <c r="A1658" s="13" t="s">
        <v>777</v>
      </c>
      <c r="B1658" s="12" t="s">
        <v>84</v>
      </c>
      <c r="C1658" s="12" t="s">
        <v>114</v>
      </c>
      <c r="D1658" s="12" t="s">
        <v>761</v>
      </c>
      <c r="E1658" s="12">
        <v>217.14</v>
      </c>
      <c r="F1658" s="14" t="str">
        <f t="shared" si="100"/>
        <v>2025-04-07InvoiceGarden of Granite Winery:Garden of Granite Project42020 Margin - Subcontractor217.14</v>
      </c>
      <c r="G1658" s="15">
        <f t="shared" si="101"/>
        <v>45754</v>
      </c>
      <c r="H1658" s="16" t="str">
        <f>IF((IFERROR((VLOOKUP(D1658,'Automation (QBO)'!A:B,2,FALSE)),"0"))=0,"Suspense",(IFERROR((VLOOKUP(D1658,'Automation (QBO)'!A:B,2,FALSE)),"Suspense")))</f>
        <v>Margin - Subcontractor</v>
      </c>
      <c r="I1658" s="17">
        <f t="shared" si="102"/>
        <v>217.14</v>
      </c>
      <c r="J1658" s="12" t="str">
        <f t="shared" si="103"/>
        <v>Margin - Subcontractor</v>
      </c>
    </row>
    <row r="1659" spans="1:10" ht="16">
      <c r="A1659" s="13" t="s">
        <v>777</v>
      </c>
      <c r="B1659" s="12" t="s">
        <v>84</v>
      </c>
      <c r="C1659" s="12" t="s">
        <v>114</v>
      </c>
      <c r="D1659" s="12" t="s">
        <v>758</v>
      </c>
      <c r="E1659" s="12">
        <v>600</v>
      </c>
      <c r="F1659" s="14" t="str">
        <f t="shared" si="100"/>
        <v>2025-04-07InvoiceGarden of Granite Winery:Garden of Granite Project42010 Rental - External600</v>
      </c>
      <c r="G1659" s="15">
        <f t="shared" si="101"/>
        <v>45754</v>
      </c>
      <c r="H1659" s="16" t="str">
        <f>IF((IFERROR((VLOOKUP(D1659,'Automation (QBO)'!A:B,2,FALSE)),"0"))=0,"Suspense",(IFERROR((VLOOKUP(D1659,'Automation (QBO)'!A:B,2,FALSE)),"Suspense")))</f>
        <v>Rental - External</v>
      </c>
      <c r="I1659" s="17">
        <f t="shared" si="102"/>
        <v>600</v>
      </c>
      <c r="J1659" s="12" t="str">
        <f t="shared" si="103"/>
        <v>Rental - External</v>
      </c>
    </row>
    <row r="1660" spans="1:10" ht="16">
      <c r="A1660" s="13" t="s">
        <v>777</v>
      </c>
      <c r="B1660" s="12" t="s">
        <v>84</v>
      </c>
      <c r="C1660" s="12" t="s">
        <v>114</v>
      </c>
      <c r="D1660" s="12" t="s">
        <v>667</v>
      </c>
      <c r="E1660" s="12">
        <v>120</v>
      </c>
      <c r="F1660" s="14" t="str">
        <f t="shared" si="100"/>
        <v>2025-04-07InvoiceGarden of Granite Winery:Garden of Granite Project41005 Labour - Project Managment120</v>
      </c>
      <c r="G1660" s="15">
        <f t="shared" si="101"/>
        <v>45754</v>
      </c>
      <c r="H1660" s="16" t="str">
        <f>IF((IFERROR((VLOOKUP(D1660,'Automation (QBO)'!A:B,2,FALSE)),"0"))=0,"Suspense",(IFERROR((VLOOKUP(D1660,'Automation (QBO)'!A:B,2,FALSE)),"Suspense")))</f>
        <v>Labour - Project Managment</v>
      </c>
      <c r="I1660" s="17">
        <f t="shared" si="102"/>
        <v>120</v>
      </c>
      <c r="J1660" s="12" t="str">
        <f t="shared" si="103"/>
        <v>Labour - Project Managment</v>
      </c>
    </row>
    <row r="1661" spans="1:10" ht="16">
      <c r="A1661" s="13" t="s">
        <v>777</v>
      </c>
      <c r="B1661" s="12" t="s">
        <v>84</v>
      </c>
      <c r="C1661" s="12" t="s">
        <v>114</v>
      </c>
      <c r="D1661" s="12" t="s">
        <v>844</v>
      </c>
      <c r="E1661" s="12">
        <v>157.72999999999999</v>
      </c>
      <c r="F1661" s="14" t="str">
        <f t="shared" si="100"/>
        <v>2025-04-07InvoiceGarden of Granite Winery:Garden of Granite Project42035 Billable Expense Income157.73</v>
      </c>
      <c r="G1661" s="15">
        <f t="shared" si="101"/>
        <v>45754</v>
      </c>
      <c r="H1661" s="16" t="str">
        <f>IF((IFERROR((VLOOKUP(D1661,'Automation (QBO)'!A:B,2,FALSE)),"0"))=0,"Suspense",(IFERROR((VLOOKUP(D1661,'Automation (QBO)'!A:B,2,FALSE)),"Suspense")))</f>
        <v>Suspense</v>
      </c>
      <c r="I1661" s="17">
        <f t="shared" si="102"/>
        <v>157.72999999999999</v>
      </c>
      <c r="J1661" s="12" t="str">
        <f t="shared" si="103"/>
        <v>Suspense</v>
      </c>
    </row>
    <row r="1662" spans="1:10" ht="16">
      <c r="A1662" s="13" t="s">
        <v>777</v>
      </c>
      <c r="B1662" s="12" t="s">
        <v>84</v>
      </c>
      <c r="C1662" s="12" t="s">
        <v>114</v>
      </c>
      <c r="D1662" s="12" t="s">
        <v>760</v>
      </c>
      <c r="E1662" s="12">
        <v>31.55</v>
      </c>
      <c r="F1662" s="14" t="str">
        <f t="shared" si="100"/>
        <v>2025-04-07InvoiceGarden of Granite Winery:Garden of Granite Project42015 Margin - Materials31.55</v>
      </c>
      <c r="G1662" s="15">
        <f t="shared" si="101"/>
        <v>45754</v>
      </c>
      <c r="H1662" s="16" t="str">
        <f>IF((IFERROR((VLOOKUP(D1662,'Automation (QBO)'!A:B,2,FALSE)),"0"))=0,"Suspense",(IFERROR((VLOOKUP(D1662,'Automation (QBO)'!A:B,2,FALSE)),"Suspense")))</f>
        <v>Margin - Materials</v>
      </c>
      <c r="I1662" s="17">
        <f t="shared" si="102"/>
        <v>31.55</v>
      </c>
      <c r="J1662" s="12" t="str">
        <f t="shared" si="103"/>
        <v>Margin - Materials</v>
      </c>
    </row>
    <row r="1663" spans="1:10" ht="16">
      <c r="A1663" s="13" t="s">
        <v>777</v>
      </c>
      <c r="B1663" s="12" t="s">
        <v>84</v>
      </c>
      <c r="C1663" s="12" t="s">
        <v>114</v>
      </c>
      <c r="D1663" s="12" t="s">
        <v>759</v>
      </c>
      <c r="E1663" s="12">
        <v>650</v>
      </c>
      <c r="F1663" s="14" t="str">
        <f t="shared" si="100"/>
        <v>2025-04-07InvoiceGarden of Granite Winery:Garden of Granite Project41006 Labour - General650</v>
      </c>
      <c r="G1663" s="15">
        <f t="shared" si="101"/>
        <v>45754</v>
      </c>
      <c r="H1663" s="16" t="str">
        <f>IF((IFERROR((VLOOKUP(D1663,'Automation (QBO)'!A:B,2,FALSE)),"0"))=0,"Suspense",(IFERROR((VLOOKUP(D1663,'Automation (QBO)'!A:B,2,FALSE)),"Suspense")))</f>
        <v>Labour - General</v>
      </c>
      <c r="I1663" s="17">
        <f t="shared" si="102"/>
        <v>650</v>
      </c>
      <c r="J1663" s="12" t="str">
        <f t="shared" si="103"/>
        <v>Labour - General</v>
      </c>
    </row>
    <row r="1664" spans="1:10" ht="16">
      <c r="A1664" s="13" t="s">
        <v>777</v>
      </c>
      <c r="B1664" s="12" t="s">
        <v>84</v>
      </c>
      <c r="C1664" s="12" t="s">
        <v>114</v>
      </c>
      <c r="D1664" s="12" t="s">
        <v>667</v>
      </c>
      <c r="E1664" s="12">
        <v>130</v>
      </c>
      <c r="F1664" s="14" t="str">
        <f t="shared" si="100"/>
        <v>2025-04-07InvoiceGarden of Granite Winery:Garden of Granite Project41005 Labour - Project Managment130</v>
      </c>
      <c r="G1664" s="15">
        <f t="shared" si="101"/>
        <v>45754</v>
      </c>
      <c r="H1664" s="16" t="str">
        <f>IF((IFERROR((VLOOKUP(D1664,'Automation (QBO)'!A:B,2,FALSE)),"0"))=0,"Suspense",(IFERROR((VLOOKUP(D1664,'Automation (QBO)'!A:B,2,FALSE)),"Suspense")))</f>
        <v>Labour - Project Managment</v>
      </c>
      <c r="I1664" s="17">
        <f t="shared" si="102"/>
        <v>130</v>
      </c>
      <c r="J1664" s="12" t="str">
        <f t="shared" si="103"/>
        <v>Labour - Project Managment</v>
      </c>
    </row>
    <row r="1665" spans="1:10" ht="16">
      <c r="A1665" s="13" t="s">
        <v>777</v>
      </c>
      <c r="B1665" s="12" t="s">
        <v>84</v>
      </c>
      <c r="C1665" s="12" t="s">
        <v>114</v>
      </c>
      <c r="D1665" s="12" t="s">
        <v>667</v>
      </c>
      <c r="E1665" s="12">
        <v>812.5</v>
      </c>
      <c r="F1665" s="14" t="str">
        <f t="shared" si="100"/>
        <v>2025-04-07InvoiceGarden of Granite Winery:Garden of Granite Project41005 Labour - Project Managment812.5</v>
      </c>
      <c r="G1665" s="15">
        <f t="shared" si="101"/>
        <v>45754</v>
      </c>
      <c r="H1665" s="16" t="str">
        <f>IF((IFERROR((VLOOKUP(D1665,'Automation (QBO)'!A:B,2,FALSE)),"0"))=0,"Suspense",(IFERROR((VLOOKUP(D1665,'Automation (QBO)'!A:B,2,FALSE)),"Suspense")))</f>
        <v>Labour - Project Managment</v>
      </c>
      <c r="I1665" s="17">
        <f t="shared" si="102"/>
        <v>812.5</v>
      </c>
      <c r="J1665" s="12" t="str">
        <f t="shared" si="103"/>
        <v>Labour - Project Managment</v>
      </c>
    </row>
    <row r="1666" spans="1:10" ht="16">
      <c r="A1666" s="13" t="s">
        <v>777</v>
      </c>
      <c r="B1666" s="12" t="s">
        <v>84</v>
      </c>
      <c r="C1666" s="12" t="s">
        <v>114</v>
      </c>
      <c r="D1666" s="12" t="s">
        <v>761</v>
      </c>
      <c r="E1666" s="12">
        <v>162.5</v>
      </c>
      <c r="F1666" s="14" t="str">
        <f t="shared" ref="F1666:F1729" si="104">A1666&amp;B1666&amp;C1666&amp;D1666&amp;E1666</f>
        <v>2025-04-07InvoiceGarden of Granite Winery:Garden of Granite Project42020 Margin - Subcontractor162.5</v>
      </c>
      <c r="G1666" s="15">
        <f t="shared" ref="G1666:G1729" si="105">IFERROR((DATEVALUE(A1666)),A1666)</f>
        <v>45754</v>
      </c>
      <c r="H1666" s="16" t="str">
        <f>IF((IFERROR((VLOOKUP(D1666,'Automation (QBO)'!A:B,2,FALSE)),"0"))=0,"Suspense",(IFERROR((VLOOKUP(D1666,'Automation (QBO)'!A:B,2,FALSE)),"Suspense")))</f>
        <v>Margin - Subcontractor</v>
      </c>
      <c r="I1666" s="17">
        <f t="shared" ref="I1666:I1729" si="106">E1666</f>
        <v>162.5</v>
      </c>
      <c r="J1666" s="12" t="str">
        <f t="shared" ref="J1666:J1729" si="107">H1666</f>
        <v>Margin - Subcontractor</v>
      </c>
    </row>
    <row r="1667" spans="1:10" ht="16">
      <c r="A1667" s="13" t="s">
        <v>777</v>
      </c>
      <c r="B1667" s="12" t="s">
        <v>84</v>
      </c>
      <c r="C1667" s="12" t="s">
        <v>754</v>
      </c>
      <c r="D1667" s="12" t="s">
        <v>758</v>
      </c>
      <c r="E1667" s="12">
        <v>708</v>
      </c>
      <c r="F1667" s="14" t="str">
        <f t="shared" si="104"/>
        <v>2025-04-07InvoiceBrowns Newport Village:BSH NewPort Patio Project42010 Rental - External708</v>
      </c>
      <c r="G1667" s="15">
        <f t="shared" si="105"/>
        <v>45754</v>
      </c>
      <c r="H1667" s="16" t="str">
        <f>IF((IFERROR((VLOOKUP(D1667,'Automation (QBO)'!A:B,2,FALSE)),"0"))=0,"Suspense",(IFERROR((VLOOKUP(D1667,'Automation (QBO)'!A:B,2,FALSE)),"Suspense")))</f>
        <v>Rental - External</v>
      </c>
      <c r="I1667" s="17">
        <f t="shared" si="106"/>
        <v>708</v>
      </c>
      <c r="J1667" s="12" t="str">
        <f t="shared" si="107"/>
        <v>Rental - External</v>
      </c>
    </row>
    <row r="1668" spans="1:10" ht="16">
      <c r="A1668" s="13" t="s">
        <v>777</v>
      </c>
      <c r="B1668" s="12" t="s">
        <v>84</v>
      </c>
      <c r="C1668" s="12" t="s">
        <v>754</v>
      </c>
      <c r="D1668" s="12" t="s">
        <v>667</v>
      </c>
      <c r="E1668" s="12">
        <v>141.6</v>
      </c>
      <c r="F1668" s="14" t="str">
        <f t="shared" si="104"/>
        <v>2025-04-07InvoiceBrowns Newport Village:BSH NewPort Patio Project41005 Labour - Project Managment141.6</v>
      </c>
      <c r="G1668" s="15">
        <f t="shared" si="105"/>
        <v>45754</v>
      </c>
      <c r="H1668" s="16" t="str">
        <f>IF((IFERROR((VLOOKUP(D1668,'Automation (QBO)'!A:B,2,FALSE)),"0"))=0,"Suspense",(IFERROR((VLOOKUP(D1668,'Automation (QBO)'!A:B,2,FALSE)),"Suspense")))</f>
        <v>Labour - Project Managment</v>
      </c>
      <c r="I1668" s="17">
        <f t="shared" si="106"/>
        <v>141.6</v>
      </c>
      <c r="J1668" s="12" t="str">
        <f t="shared" si="107"/>
        <v>Labour - Project Managment</v>
      </c>
    </row>
    <row r="1669" spans="1:10" ht="16">
      <c r="A1669" s="13" t="s">
        <v>777</v>
      </c>
      <c r="B1669" s="12" t="s">
        <v>84</v>
      </c>
      <c r="C1669" s="12" t="s">
        <v>754</v>
      </c>
      <c r="D1669" s="12" t="s">
        <v>844</v>
      </c>
      <c r="E1669" s="12">
        <v>3422.27</v>
      </c>
      <c r="F1669" s="14" t="str">
        <f t="shared" si="104"/>
        <v>2025-04-07InvoiceBrowns Newport Village:BSH NewPort Patio Project42035 Billable Expense Income3422.27</v>
      </c>
      <c r="G1669" s="15">
        <f t="shared" si="105"/>
        <v>45754</v>
      </c>
      <c r="H1669" s="16" t="str">
        <f>IF((IFERROR((VLOOKUP(D1669,'Automation (QBO)'!A:B,2,FALSE)),"0"))=0,"Suspense",(IFERROR((VLOOKUP(D1669,'Automation (QBO)'!A:B,2,FALSE)),"Suspense")))</f>
        <v>Suspense</v>
      </c>
      <c r="I1669" s="17">
        <f t="shared" si="106"/>
        <v>3422.27</v>
      </c>
      <c r="J1669" s="12" t="str">
        <f t="shared" si="107"/>
        <v>Suspense</v>
      </c>
    </row>
    <row r="1670" spans="1:10" ht="16">
      <c r="A1670" s="13" t="s">
        <v>777</v>
      </c>
      <c r="B1670" s="12" t="s">
        <v>84</v>
      </c>
      <c r="C1670" s="12" t="s">
        <v>754</v>
      </c>
      <c r="D1670" s="12" t="s">
        <v>760</v>
      </c>
      <c r="E1670" s="12">
        <v>684.45</v>
      </c>
      <c r="F1670" s="14" t="str">
        <f t="shared" si="104"/>
        <v>2025-04-07InvoiceBrowns Newport Village:BSH NewPort Patio Project42015 Margin - Materials684.45</v>
      </c>
      <c r="G1670" s="15">
        <f t="shared" si="105"/>
        <v>45754</v>
      </c>
      <c r="H1670" s="16" t="str">
        <f>IF((IFERROR((VLOOKUP(D1670,'Automation (QBO)'!A:B,2,FALSE)),"0"))=0,"Suspense",(IFERROR((VLOOKUP(D1670,'Automation (QBO)'!A:B,2,FALSE)),"Suspense")))</f>
        <v>Margin - Materials</v>
      </c>
      <c r="I1670" s="17">
        <f t="shared" si="106"/>
        <v>684.45</v>
      </c>
      <c r="J1670" s="12" t="str">
        <f t="shared" si="107"/>
        <v>Margin - Materials</v>
      </c>
    </row>
    <row r="1671" spans="1:10" ht="16">
      <c r="A1671" s="13" t="s">
        <v>777</v>
      </c>
      <c r="B1671" s="12" t="s">
        <v>84</v>
      </c>
      <c r="C1671" s="12" t="s">
        <v>754</v>
      </c>
      <c r="D1671" s="12" t="s">
        <v>667</v>
      </c>
      <c r="E1671" s="12">
        <v>675</v>
      </c>
      <c r="F1671" s="14" t="str">
        <f t="shared" si="104"/>
        <v>2025-04-07InvoiceBrowns Newport Village:BSH NewPort Patio Project41005 Labour - Project Managment675</v>
      </c>
      <c r="G1671" s="15">
        <f t="shared" si="105"/>
        <v>45754</v>
      </c>
      <c r="H1671" s="16" t="str">
        <f>IF((IFERROR((VLOOKUP(D1671,'Automation (QBO)'!A:B,2,FALSE)),"0"))=0,"Suspense",(IFERROR((VLOOKUP(D1671,'Automation (QBO)'!A:B,2,FALSE)),"Suspense")))</f>
        <v>Labour - Project Managment</v>
      </c>
      <c r="I1671" s="17">
        <f t="shared" si="106"/>
        <v>675</v>
      </c>
      <c r="J1671" s="12" t="str">
        <f t="shared" si="107"/>
        <v>Labour - Project Managment</v>
      </c>
    </row>
    <row r="1672" spans="1:10" ht="16">
      <c r="A1672" s="13" t="s">
        <v>777</v>
      </c>
      <c r="B1672" s="12" t="s">
        <v>84</v>
      </c>
      <c r="C1672" s="12" t="s">
        <v>754</v>
      </c>
      <c r="D1672" s="12" t="s">
        <v>761</v>
      </c>
      <c r="E1672" s="12">
        <v>135</v>
      </c>
      <c r="F1672" s="14" t="str">
        <f t="shared" si="104"/>
        <v>2025-04-07InvoiceBrowns Newport Village:BSH NewPort Patio Project42020 Margin - Subcontractor135</v>
      </c>
      <c r="G1672" s="15">
        <f t="shared" si="105"/>
        <v>45754</v>
      </c>
      <c r="H1672" s="16" t="str">
        <f>IF((IFERROR((VLOOKUP(D1672,'Automation (QBO)'!A:B,2,FALSE)),"0"))=0,"Suspense",(IFERROR((VLOOKUP(D1672,'Automation (QBO)'!A:B,2,FALSE)),"Suspense")))</f>
        <v>Margin - Subcontractor</v>
      </c>
      <c r="I1672" s="17">
        <f t="shared" si="106"/>
        <v>135</v>
      </c>
      <c r="J1672" s="12" t="str">
        <f t="shared" si="107"/>
        <v>Margin - Subcontractor</v>
      </c>
    </row>
    <row r="1673" spans="1:10" ht="16">
      <c r="A1673" s="13" t="s">
        <v>777</v>
      </c>
      <c r="B1673" s="12" t="s">
        <v>84</v>
      </c>
      <c r="C1673" s="12" t="s">
        <v>754</v>
      </c>
      <c r="D1673" s="12" t="s">
        <v>759</v>
      </c>
      <c r="E1673" s="12">
        <v>2400</v>
      </c>
      <c r="F1673" s="14" t="str">
        <f t="shared" si="104"/>
        <v>2025-04-07InvoiceBrowns Newport Village:BSH NewPort Patio Project41006 Labour - General2400</v>
      </c>
      <c r="G1673" s="15">
        <f t="shared" si="105"/>
        <v>45754</v>
      </c>
      <c r="H1673" s="16" t="str">
        <f>IF((IFERROR((VLOOKUP(D1673,'Automation (QBO)'!A:B,2,FALSE)),"0"))=0,"Suspense",(IFERROR((VLOOKUP(D1673,'Automation (QBO)'!A:B,2,FALSE)),"Suspense")))</f>
        <v>Labour - General</v>
      </c>
      <c r="I1673" s="17">
        <f t="shared" si="106"/>
        <v>2400</v>
      </c>
      <c r="J1673" s="12" t="str">
        <f t="shared" si="107"/>
        <v>Labour - General</v>
      </c>
    </row>
    <row r="1674" spans="1:10" ht="16">
      <c r="A1674" s="13" t="s">
        <v>777</v>
      </c>
      <c r="B1674" s="12" t="s">
        <v>84</v>
      </c>
      <c r="C1674" s="12" t="s">
        <v>754</v>
      </c>
      <c r="D1674" s="12" t="s">
        <v>667</v>
      </c>
      <c r="E1674" s="12">
        <v>480</v>
      </c>
      <c r="F1674" s="14" t="str">
        <f t="shared" si="104"/>
        <v>2025-04-07InvoiceBrowns Newport Village:BSH NewPort Patio Project41005 Labour - Project Managment480</v>
      </c>
      <c r="G1674" s="15">
        <f t="shared" si="105"/>
        <v>45754</v>
      </c>
      <c r="H1674" s="16" t="str">
        <f>IF((IFERROR((VLOOKUP(D1674,'Automation (QBO)'!A:B,2,FALSE)),"0"))=0,"Suspense",(IFERROR((VLOOKUP(D1674,'Automation (QBO)'!A:B,2,FALSE)),"Suspense")))</f>
        <v>Labour - Project Managment</v>
      </c>
      <c r="I1674" s="17">
        <f t="shared" si="106"/>
        <v>480</v>
      </c>
      <c r="J1674" s="12" t="str">
        <f t="shared" si="107"/>
        <v>Labour - Project Managment</v>
      </c>
    </row>
    <row r="1675" spans="1:10" ht="16">
      <c r="A1675" s="13" t="s">
        <v>777</v>
      </c>
      <c r="B1675" s="12" t="s">
        <v>84</v>
      </c>
      <c r="C1675" s="12" t="s">
        <v>754</v>
      </c>
      <c r="D1675" s="12" t="s">
        <v>666</v>
      </c>
      <c r="E1675" s="12">
        <v>0</v>
      </c>
      <c r="F1675" s="14" t="str">
        <f t="shared" si="104"/>
        <v>2025-04-07InvoiceBrowns Newport Village:BSH NewPort Patio Project12000 [Accounts Receivable]0</v>
      </c>
      <c r="G1675" s="15">
        <f t="shared" si="105"/>
        <v>45754</v>
      </c>
      <c r="H1675" s="16" t="str">
        <f>IF((IFERROR((VLOOKUP(D1675,'Automation (QBO)'!A:B,2,FALSE)),"0"))=0,"Suspense",(IFERROR((VLOOKUP(D1675,'Automation (QBO)'!A:B,2,FALSE)),"Suspense")))</f>
        <v>Accounts Recievable - Suspense</v>
      </c>
      <c r="I1675" s="17">
        <f t="shared" si="106"/>
        <v>0</v>
      </c>
      <c r="J1675" s="12" t="str">
        <f t="shared" si="107"/>
        <v>Accounts Recievable - Suspense</v>
      </c>
    </row>
    <row r="1676" spans="1:10" ht="16">
      <c r="A1676" s="13" t="s">
        <v>777</v>
      </c>
      <c r="B1676" s="12" t="s">
        <v>78</v>
      </c>
      <c r="C1676" s="12" t="s">
        <v>102</v>
      </c>
      <c r="D1676" s="12" t="s">
        <v>201</v>
      </c>
      <c r="E1676" s="12">
        <v>-195.17</v>
      </c>
      <c r="F1676" s="14" t="str">
        <f t="shared" si="104"/>
        <v>2025-04-07ExpenseInsurance Corporation of British Columbia11005 Chequing (CIBC)-195.17</v>
      </c>
      <c r="G1676" s="15">
        <f t="shared" si="105"/>
        <v>45754</v>
      </c>
      <c r="H1676" s="16" t="str">
        <f>IF((IFERROR((VLOOKUP(D1676,'Automation (QBO)'!A:B,2,FALSE)),"0"))=0,"Suspense",(IFERROR((VLOOKUP(D1676,'Automation (QBO)'!A:B,2,FALSE)),"Suspense")))</f>
        <v>Chequing (CIBC)</v>
      </c>
      <c r="I1676" s="17">
        <f t="shared" si="106"/>
        <v>-195.17</v>
      </c>
      <c r="J1676" s="12" t="str">
        <f t="shared" si="107"/>
        <v>Chequing (CIBC)</v>
      </c>
    </row>
    <row r="1677" spans="1:10" ht="16">
      <c r="A1677" s="13" t="s">
        <v>777</v>
      </c>
      <c r="B1677" s="12" t="s">
        <v>78</v>
      </c>
      <c r="C1677" s="12" t="s">
        <v>102</v>
      </c>
      <c r="D1677" s="12" t="s">
        <v>212</v>
      </c>
      <c r="E1677" s="12">
        <v>195.17</v>
      </c>
      <c r="F1677" s="14" t="str">
        <f t="shared" si="104"/>
        <v>2025-04-07ExpenseInsurance Corporation of British Columbia52185 Insurance - Vehicles195.17</v>
      </c>
      <c r="G1677" s="15">
        <f t="shared" si="105"/>
        <v>45754</v>
      </c>
      <c r="H1677" s="16" t="str">
        <f>IF((IFERROR((VLOOKUP(D1677,'Automation (QBO)'!A:B,2,FALSE)),"0"))=0,"Suspense",(IFERROR((VLOOKUP(D1677,'Automation (QBO)'!A:B,2,FALSE)),"Suspense")))</f>
        <v>Insurance - Vehicles</v>
      </c>
      <c r="I1677" s="17">
        <f t="shared" si="106"/>
        <v>195.17</v>
      </c>
      <c r="J1677" s="12" t="str">
        <f t="shared" si="107"/>
        <v>Insurance - Vehicles</v>
      </c>
    </row>
    <row r="1678" spans="1:10" ht="16">
      <c r="A1678" s="13" t="s">
        <v>777</v>
      </c>
      <c r="B1678" s="12" t="s">
        <v>78</v>
      </c>
      <c r="C1678" s="12" t="s">
        <v>102</v>
      </c>
      <c r="D1678" s="12" t="s">
        <v>199</v>
      </c>
      <c r="E1678" s="12">
        <v>0</v>
      </c>
      <c r="F1678" s="14" t="str">
        <f t="shared" si="104"/>
        <v>2025-04-07ExpenseInsurance Corporation of British Columbia21020 GST/HST Payable0</v>
      </c>
      <c r="G1678" s="15">
        <f t="shared" si="105"/>
        <v>45754</v>
      </c>
      <c r="H1678" s="16" t="str">
        <f>IF((IFERROR((VLOOKUP(D1678,'Automation (QBO)'!A:B,2,FALSE)),"0"))=0,"Suspense",(IFERROR((VLOOKUP(D1678,'Automation (QBO)'!A:B,2,FALSE)),"Suspense")))</f>
        <v>GST/HST Payable</v>
      </c>
      <c r="I1678" s="17">
        <f t="shared" si="106"/>
        <v>0</v>
      </c>
      <c r="J1678" s="12" t="str">
        <f t="shared" si="107"/>
        <v>GST/HST Payable</v>
      </c>
    </row>
    <row r="1679" spans="1:10" ht="16">
      <c r="A1679" s="13" t="s">
        <v>777</v>
      </c>
      <c r="B1679" s="12" t="s">
        <v>78</v>
      </c>
      <c r="C1679" s="12" t="s">
        <v>79</v>
      </c>
      <c r="D1679" s="12" t="s">
        <v>202</v>
      </c>
      <c r="E1679" s="12">
        <v>21.33</v>
      </c>
      <c r="F1679" s="14" t="str">
        <f t="shared" si="104"/>
        <v>2025-04-07ExpenseBigChip Accounting52110 Accounting21.33</v>
      </c>
      <c r="G1679" s="15">
        <f t="shared" si="105"/>
        <v>45754</v>
      </c>
      <c r="H1679" s="16" t="str">
        <f>IF((IFERROR((VLOOKUP(D1679,'Automation (QBO)'!A:B,2,FALSE)),"0"))=0,"Suspense",(IFERROR((VLOOKUP(D1679,'Automation (QBO)'!A:B,2,FALSE)),"Suspense")))</f>
        <v>Accounting</v>
      </c>
      <c r="I1679" s="17">
        <f t="shared" si="106"/>
        <v>21.33</v>
      </c>
      <c r="J1679" s="12" t="str">
        <f t="shared" si="107"/>
        <v>Accounting</v>
      </c>
    </row>
    <row r="1680" spans="1:10" ht="16">
      <c r="A1680" s="13" t="s">
        <v>777</v>
      </c>
      <c r="B1680" s="12" t="s">
        <v>78</v>
      </c>
      <c r="C1680" s="12" t="s">
        <v>79</v>
      </c>
      <c r="D1680" s="12" t="s">
        <v>199</v>
      </c>
      <c r="E1680" s="12">
        <v>-1.07</v>
      </c>
      <c r="F1680" s="14" t="str">
        <f t="shared" si="104"/>
        <v>2025-04-07ExpenseBigChip Accounting21020 GST/HST Payable-1.07</v>
      </c>
      <c r="G1680" s="15">
        <f t="shared" si="105"/>
        <v>45754</v>
      </c>
      <c r="H1680" s="16" t="str">
        <f>IF((IFERROR((VLOOKUP(D1680,'Automation (QBO)'!A:B,2,FALSE)),"0"))=0,"Suspense",(IFERROR((VLOOKUP(D1680,'Automation (QBO)'!A:B,2,FALSE)),"Suspense")))</f>
        <v>GST/HST Payable</v>
      </c>
      <c r="I1680" s="17">
        <f t="shared" si="106"/>
        <v>-1.07</v>
      </c>
      <c r="J1680" s="12" t="str">
        <f t="shared" si="107"/>
        <v>GST/HST Payable</v>
      </c>
    </row>
    <row r="1681" spans="1:10" ht="16">
      <c r="A1681" s="13" t="s">
        <v>777</v>
      </c>
      <c r="B1681" s="12" t="s">
        <v>98</v>
      </c>
      <c r="C1681" s="12" t="s">
        <v>743</v>
      </c>
      <c r="D1681" s="12" t="s">
        <v>661</v>
      </c>
      <c r="E1681" s="12">
        <v>-3333.84</v>
      </c>
      <c r="F1681" s="14" t="str">
        <f t="shared" si="104"/>
        <v>2025-04-07Credit Card CreditNorburn Lighting and Bath51335 Project Expense - Materials-3333.84</v>
      </c>
      <c r="G1681" s="15">
        <f t="shared" si="105"/>
        <v>45754</v>
      </c>
      <c r="H1681" s="16" t="str">
        <f>IF((IFERROR((VLOOKUP(D1681,'Automation (QBO)'!A:B,2,FALSE)),"0"))=0,"Suspense",(IFERROR((VLOOKUP(D1681,'Automation (QBO)'!A:B,2,FALSE)),"Suspense")))</f>
        <v>Project Expense - Materials</v>
      </c>
      <c r="I1681" s="17">
        <f t="shared" si="106"/>
        <v>-3333.84</v>
      </c>
      <c r="J1681" s="12" t="str">
        <f t="shared" si="107"/>
        <v>Project Expense - Materials</v>
      </c>
    </row>
    <row r="1682" spans="1:10" ht="16">
      <c r="A1682" s="13" t="s">
        <v>777</v>
      </c>
      <c r="B1682" s="12" t="s">
        <v>98</v>
      </c>
      <c r="C1682" s="12" t="s">
        <v>743</v>
      </c>
      <c r="D1682" s="12" t="s">
        <v>199</v>
      </c>
      <c r="E1682" s="12">
        <v>166.69</v>
      </c>
      <c r="F1682" s="14" t="str">
        <f t="shared" si="104"/>
        <v>2025-04-07Credit Card CreditNorburn Lighting and Bath21020 GST/HST Payable166.69</v>
      </c>
      <c r="G1682" s="15">
        <f t="shared" si="105"/>
        <v>45754</v>
      </c>
      <c r="H1682" s="16" t="str">
        <f>IF((IFERROR((VLOOKUP(D1682,'Automation (QBO)'!A:B,2,FALSE)),"0"))=0,"Suspense",(IFERROR((VLOOKUP(D1682,'Automation (QBO)'!A:B,2,FALSE)),"Suspense")))</f>
        <v>GST/HST Payable</v>
      </c>
      <c r="I1682" s="17">
        <f t="shared" si="106"/>
        <v>166.69</v>
      </c>
      <c r="J1682" s="12" t="str">
        <f t="shared" si="107"/>
        <v>GST/HST Payable</v>
      </c>
    </row>
    <row r="1683" spans="1:10" ht="16">
      <c r="A1683" s="13" t="s">
        <v>777</v>
      </c>
      <c r="B1683" s="12" t="s">
        <v>78</v>
      </c>
      <c r="C1683" s="12" t="s">
        <v>152</v>
      </c>
      <c r="D1683" s="12" t="s">
        <v>213</v>
      </c>
      <c r="E1683" s="12">
        <v>116.15</v>
      </c>
      <c r="F1683" s="14" t="str">
        <f t="shared" si="104"/>
        <v>2025-04-07ExpenseMr Lube51305 COGS - Miscellaneous (Vehicle)116.15</v>
      </c>
      <c r="G1683" s="15">
        <f t="shared" si="105"/>
        <v>45754</v>
      </c>
      <c r="H1683" s="16" t="str">
        <f>IF((IFERROR((VLOOKUP(D1683,'Automation (QBO)'!A:B,2,FALSE)),"0"))=0,"Suspense",(IFERROR((VLOOKUP(D1683,'Automation (QBO)'!A:B,2,FALSE)),"Suspense")))</f>
        <v>COGS - Miscellaneous (Vehicle)</v>
      </c>
      <c r="I1683" s="17">
        <f t="shared" si="106"/>
        <v>116.15</v>
      </c>
      <c r="J1683" s="12" t="str">
        <f t="shared" si="107"/>
        <v>COGS - Miscellaneous (Vehicle)</v>
      </c>
    </row>
    <row r="1684" spans="1:10" ht="16">
      <c r="A1684" s="13" t="s">
        <v>777</v>
      </c>
      <c r="B1684" s="12" t="s">
        <v>78</v>
      </c>
      <c r="C1684" s="12" t="s">
        <v>152</v>
      </c>
      <c r="D1684" s="12" t="s">
        <v>199</v>
      </c>
      <c r="E1684" s="12">
        <v>-5.43</v>
      </c>
      <c r="F1684" s="14" t="str">
        <f t="shared" si="104"/>
        <v>2025-04-07ExpenseMr Lube21020 GST/HST Payable-5.43</v>
      </c>
      <c r="G1684" s="15">
        <f t="shared" si="105"/>
        <v>45754</v>
      </c>
      <c r="H1684" s="16" t="str">
        <f>IF((IFERROR((VLOOKUP(D1684,'Automation (QBO)'!A:B,2,FALSE)),"0"))=0,"Suspense",(IFERROR((VLOOKUP(D1684,'Automation (QBO)'!A:B,2,FALSE)),"Suspense")))</f>
        <v>GST/HST Payable</v>
      </c>
      <c r="I1684" s="17">
        <f t="shared" si="106"/>
        <v>-5.43</v>
      </c>
      <c r="J1684" s="12" t="str">
        <f t="shared" si="107"/>
        <v>GST/HST Payable</v>
      </c>
    </row>
    <row r="1685" spans="1:10" ht="16">
      <c r="A1685" s="13" t="s">
        <v>777</v>
      </c>
      <c r="B1685" s="12" t="s">
        <v>78</v>
      </c>
      <c r="C1685" s="12" t="s">
        <v>320</v>
      </c>
      <c r="D1685" s="12" t="s">
        <v>213</v>
      </c>
      <c r="E1685" s="12">
        <v>335.62</v>
      </c>
      <c r="F1685" s="14" t="str">
        <f t="shared" si="104"/>
        <v>2025-04-07ExpenseMetro Ford LTD.51305 COGS - Miscellaneous (Vehicle)335.62</v>
      </c>
      <c r="G1685" s="15">
        <f t="shared" si="105"/>
        <v>45754</v>
      </c>
      <c r="H1685" s="16" t="str">
        <f>IF((IFERROR((VLOOKUP(D1685,'Automation (QBO)'!A:B,2,FALSE)),"0"))=0,"Suspense",(IFERROR((VLOOKUP(D1685,'Automation (QBO)'!A:B,2,FALSE)),"Suspense")))</f>
        <v>COGS - Miscellaneous (Vehicle)</v>
      </c>
      <c r="I1685" s="17">
        <f t="shared" si="106"/>
        <v>335.62</v>
      </c>
      <c r="J1685" s="12" t="str">
        <f t="shared" si="107"/>
        <v>COGS - Miscellaneous (Vehicle)</v>
      </c>
    </row>
    <row r="1686" spans="1:10" ht="16">
      <c r="A1686" s="13" t="s">
        <v>777</v>
      </c>
      <c r="B1686" s="12" t="s">
        <v>78</v>
      </c>
      <c r="C1686" s="12" t="s">
        <v>320</v>
      </c>
      <c r="D1686" s="12" t="s">
        <v>199</v>
      </c>
      <c r="E1686" s="12">
        <v>-15.68</v>
      </c>
      <c r="F1686" s="14" t="str">
        <f t="shared" si="104"/>
        <v>2025-04-07ExpenseMetro Ford LTD.21020 GST/HST Payable-15.68</v>
      </c>
      <c r="G1686" s="15">
        <f t="shared" si="105"/>
        <v>45754</v>
      </c>
      <c r="H1686" s="16" t="str">
        <f>IF((IFERROR((VLOOKUP(D1686,'Automation (QBO)'!A:B,2,FALSE)),"0"))=0,"Suspense",(IFERROR((VLOOKUP(D1686,'Automation (QBO)'!A:B,2,FALSE)),"Suspense")))</f>
        <v>GST/HST Payable</v>
      </c>
      <c r="I1686" s="17">
        <f t="shared" si="106"/>
        <v>-15.68</v>
      </c>
      <c r="J1686" s="12" t="str">
        <f t="shared" si="107"/>
        <v>GST/HST Payable</v>
      </c>
    </row>
    <row r="1687" spans="1:10" ht="16">
      <c r="A1687" s="13" t="s">
        <v>777</v>
      </c>
      <c r="B1687" s="12" t="s">
        <v>78</v>
      </c>
      <c r="C1687" s="12" t="s">
        <v>712</v>
      </c>
      <c r="D1687" s="12" t="s">
        <v>655</v>
      </c>
      <c r="E1687" s="12">
        <v>789.15</v>
      </c>
      <c r="F1687" s="14" t="str">
        <f t="shared" si="104"/>
        <v>2025-04-07ExpenseJosh Sathiananthan LTD.51320 Project Expense - Subcontractors789.15</v>
      </c>
      <c r="G1687" s="15">
        <f t="shared" si="105"/>
        <v>45754</v>
      </c>
      <c r="H1687" s="16" t="str">
        <f>IF((IFERROR((VLOOKUP(D1687,'Automation (QBO)'!A:B,2,FALSE)),"0"))=0,"Suspense",(IFERROR((VLOOKUP(D1687,'Automation (QBO)'!A:B,2,FALSE)),"Suspense")))</f>
        <v>Project Expense - Subcontractors</v>
      </c>
      <c r="I1687" s="17">
        <f t="shared" si="106"/>
        <v>789.15</v>
      </c>
      <c r="J1687" s="12" t="str">
        <f t="shared" si="107"/>
        <v>Project Expense - Subcontractors</v>
      </c>
    </row>
    <row r="1688" spans="1:10" ht="16">
      <c r="A1688" s="13" t="s">
        <v>777</v>
      </c>
      <c r="B1688" s="12" t="s">
        <v>78</v>
      </c>
      <c r="C1688" s="12" t="s">
        <v>712</v>
      </c>
      <c r="D1688" s="12" t="s">
        <v>199</v>
      </c>
      <c r="E1688" s="12">
        <v>0</v>
      </c>
      <c r="F1688" s="14" t="str">
        <f t="shared" si="104"/>
        <v>2025-04-07ExpenseJosh Sathiananthan LTD.21020 GST/HST Payable0</v>
      </c>
      <c r="G1688" s="15">
        <f t="shared" si="105"/>
        <v>45754</v>
      </c>
      <c r="H1688" s="16" t="str">
        <f>IF((IFERROR((VLOOKUP(D1688,'Automation (QBO)'!A:B,2,FALSE)),"0"))=0,"Suspense",(IFERROR((VLOOKUP(D1688,'Automation (QBO)'!A:B,2,FALSE)),"Suspense")))</f>
        <v>GST/HST Payable</v>
      </c>
      <c r="I1688" s="17">
        <f t="shared" si="106"/>
        <v>0</v>
      </c>
      <c r="J1688" s="12" t="str">
        <f t="shared" si="107"/>
        <v>GST/HST Payable</v>
      </c>
    </row>
    <row r="1689" spans="1:10" ht="16">
      <c r="A1689" s="13" t="s">
        <v>777</v>
      </c>
      <c r="B1689" s="12" t="s">
        <v>78</v>
      </c>
      <c r="C1689" s="12" t="s">
        <v>712</v>
      </c>
      <c r="D1689" s="12" t="s">
        <v>201</v>
      </c>
      <c r="E1689" s="12">
        <v>-789.15</v>
      </c>
      <c r="F1689" s="14" t="str">
        <f t="shared" si="104"/>
        <v>2025-04-07ExpenseJosh Sathiananthan LTD.11005 Chequing (CIBC)-789.15</v>
      </c>
      <c r="G1689" s="15">
        <f t="shared" si="105"/>
        <v>45754</v>
      </c>
      <c r="H1689" s="16" t="str">
        <f>IF((IFERROR((VLOOKUP(D1689,'Automation (QBO)'!A:B,2,FALSE)),"0"))=0,"Suspense",(IFERROR((VLOOKUP(D1689,'Automation (QBO)'!A:B,2,FALSE)),"Suspense")))</f>
        <v>Chequing (CIBC)</v>
      </c>
      <c r="I1689" s="17">
        <f t="shared" si="106"/>
        <v>-789.15</v>
      </c>
      <c r="J1689" s="12" t="str">
        <f t="shared" si="107"/>
        <v>Chequing (CIBC)</v>
      </c>
    </row>
    <row r="1690" spans="1:10" ht="16">
      <c r="A1690" s="13" t="s">
        <v>777</v>
      </c>
      <c r="B1690" s="12" t="s">
        <v>78</v>
      </c>
      <c r="C1690" s="12" t="s">
        <v>712</v>
      </c>
      <c r="D1690" s="12" t="s">
        <v>655</v>
      </c>
      <c r="E1690" s="12">
        <v>746.07</v>
      </c>
      <c r="F1690" s="14" t="str">
        <f t="shared" si="104"/>
        <v>2025-04-07ExpenseJosh Sathiananthan LTD.51320 Project Expense - Subcontractors746.07</v>
      </c>
      <c r="G1690" s="15">
        <f t="shared" si="105"/>
        <v>45754</v>
      </c>
      <c r="H1690" s="16" t="str">
        <f>IF((IFERROR((VLOOKUP(D1690,'Automation (QBO)'!A:B,2,FALSE)),"0"))=0,"Suspense",(IFERROR((VLOOKUP(D1690,'Automation (QBO)'!A:B,2,FALSE)),"Suspense")))</f>
        <v>Project Expense - Subcontractors</v>
      </c>
      <c r="I1690" s="17">
        <f t="shared" si="106"/>
        <v>746.07</v>
      </c>
      <c r="J1690" s="12" t="str">
        <f t="shared" si="107"/>
        <v>Project Expense - Subcontractors</v>
      </c>
    </row>
    <row r="1691" spans="1:10" ht="16">
      <c r="A1691" s="13" t="s">
        <v>777</v>
      </c>
      <c r="B1691" s="12" t="s">
        <v>78</v>
      </c>
      <c r="C1691" s="12" t="s">
        <v>712</v>
      </c>
      <c r="D1691" s="12" t="s">
        <v>199</v>
      </c>
      <c r="E1691" s="12">
        <v>0</v>
      </c>
      <c r="F1691" s="14" t="str">
        <f t="shared" si="104"/>
        <v>2025-04-07ExpenseJosh Sathiananthan LTD.21020 GST/HST Payable0</v>
      </c>
      <c r="G1691" s="15">
        <f t="shared" si="105"/>
        <v>45754</v>
      </c>
      <c r="H1691" s="16" t="str">
        <f>IF((IFERROR((VLOOKUP(D1691,'Automation (QBO)'!A:B,2,FALSE)),"0"))=0,"Suspense",(IFERROR((VLOOKUP(D1691,'Automation (QBO)'!A:B,2,FALSE)),"Suspense")))</f>
        <v>GST/HST Payable</v>
      </c>
      <c r="I1691" s="17">
        <f t="shared" si="106"/>
        <v>0</v>
      </c>
      <c r="J1691" s="12" t="str">
        <f t="shared" si="107"/>
        <v>GST/HST Payable</v>
      </c>
    </row>
    <row r="1692" spans="1:10" ht="16">
      <c r="A1692" s="13" t="s">
        <v>777</v>
      </c>
      <c r="B1692" s="12" t="s">
        <v>78</v>
      </c>
      <c r="C1692" s="12" t="s">
        <v>122</v>
      </c>
      <c r="D1692" s="12" t="s">
        <v>655</v>
      </c>
      <c r="E1692" s="12">
        <v>2172.61</v>
      </c>
      <c r="F1692" s="14" t="str">
        <f t="shared" si="104"/>
        <v>2025-04-07ExpenseCrestlynn Contracting51320 Project Expense - Subcontractors2172.61</v>
      </c>
      <c r="G1692" s="15">
        <f t="shared" si="105"/>
        <v>45754</v>
      </c>
      <c r="H1692" s="16" t="str">
        <f>IF((IFERROR((VLOOKUP(D1692,'Automation (QBO)'!A:B,2,FALSE)),"0"))=0,"Suspense",(IFERROR((VLOOKUP(D1692,'Automation (QBO)'!A:B,2,FALSE)),"Suspense")))</f>
        <v>Project Expense - Subcontractors</v>
      </c>
      <c r="I1692" s="17">
        <f t="shared" si="106"/>
        <v>2172.61</v>
      </c>
      <c r="J1692" s="12" t="str">
        <f t="shared" si="107"/>
        <v>Project Expense - Subcontractors</v>
      </c>
    </row>
    <row r="1693" spans="1:10" ht="16">
      <c r="A1693" s="13" t="s">
        <v>777</v>
      </c>
      <c r="B1693" s="12" t="s">
        <v>78</v>
      </c>
      <c r="C1693" s="12" t="s">
        <v>122</v>
      </c>
      <c r="D1693" s="12" t="s">
        <v>199</v>
      </c>
      <c r="E1693" s="12">
        <v>-108.64</v>
      </c>
      <c r="F1693" s="14" t="str">
        <f t="shared" si="104"/>
        <v>2025-04-07ExpenseCrestlynn Contracting21020 GST/HST Payable-108.64</v>
      </c>
      <c r="G1693" s="15">
        <f t="shared" si="105"/>
        <v>45754</v>
      </c>
      <c r="H1693" s="16" t="str">
        <f>IF((IFERROR((VLOOKUP(D1693,'Automation (QBO)'!A:B,2,FALSE)),"0"))=0,"Suspense",(IFERROR((VLOOKUP(D1693,'Automation (QBO)'!A:B,2,FALSE)),"Suspense")))</f>
        <v>GST/HST Payable</v>
      </c>
      <c r="I1693" s="17">
        <f t="shared" si="106"/>
        <v>-108.64</v>
      </c>
      <c r="J1693" s="12" t="str">
        <f t="shared" si="107"/>
        <v>GST/HST Payable</v>
      </c>
    </row>
    <row r="1694" spans="1:10" ht="16">
      <c r="A1694" s="13" t="s">
        <v>777</v>
      </c>
      <c r="B1694" s="12" t="s">
        <v>78</v>
      </c>
      <c r="C1694" s="12" t="s">
        <v>712</v>
      </c>
      <c r="D1694" s="12" t="s">
        <v>655</v>
      </c>
      <c r="E1694" s="12">
        <v>1294.6600000000001</v>
      </c>
      <c r="F1694" s="14" t="str">
        <f t="shared" si="104"/>
        <v>2025-04-07ExpenseJosh Sathiananthan LTD.51320 Project Expense - Subcontractors1294.66</v>
      </c>
      <c r="G1694" s="15">
        <f t="shared" si="105"/>
        <v>45754</v>
      </c>
      <c r="H1694" s="16" t="str">
        <f>IF((IFERROR((VLOOKUP(D1694,'Automation (QBO)'!A:B,2,FALSE)),"0"))=0,"Suspense",(IFERROR((VLOOKUP(D1694,'Automation (QBO)'!A:B,2,FALSE)),"Suspense")))</f>
        <v>Project Expense - Subcontractors</v>
      </c>
      <c r="I1694" s="17">
        <f t="shared" si="106"/>
        <v>1294.6600000000001</v>
      </c>
      <c r="J1694" s="12" t="str">
        <f t="shared" si="107"/>
        <v>Project Expense - Subcontractors</v>
      </c>
    </row>
    <row r="1695" spans="1:10" ht="16">
      <c r="A1695" s="13" t="s">
        <v>777</v>
      </c>
      <c r="B1695" s="12" t="s">
        <v>78</v>
      </c>
      <c r="C1695" s="12" t="s">
        <v>712</v>
      </c>
      <c r="D1695" s="12" t="s">
        <v>199</v>
      </c>
      <c r="E1695" s="12">
        <v>0</v>
      </c>
      <c r="F1695" s="14" t="str">
        <f t="shared" si="104"/>
        <v>2025-04-07ExpenseJosh Sathiananthan LTD.21020 GST/HST Payable0</v>
      </c>
      <c r="G1695" s="15">
        <f t="shared" si="105"/>
        <v>45754</v>
      </c>
      <c r="H1695" s="16" t="str">
        <f>IF((IFERROR((VLOOKUP(D1695,'Automation (QBO)'!A:B,2,FALSE)),"0"))=0,"Suspense",(IFERROR((VLOOKUP(D1695,'Automation (QBO)'!A:B,2,FALSE)),"Suspense")))</f>
        <v>GST/HST Payable</v>
      </c>
      <c r="I1695" s="17">
        <f t="shared" si="106"/>
        <v>0</v>
      </c>
      <c r="J1695" s="12" t="str">
        <f t="shared" si="107"/>
        <v>GST/HST Payable</v>
      </c>
    </row>
    <row r="1696" spans="1:10" ht="16">
      <c r="A1696" s="13" t="s">
        <v>777</v>
      </c>
      <c r="B1696" s="12" t="s">
        <v>78</v>
      </c>
      <c r="C1696" s="12" t="s">
        <v>712</v>
      </c>
      <c r="D1696" s="12" t="s">
        <v>201</v>
      </c>
      <c r="E1696" s="12">
        <v>-1294.6600000000001</v>
      </c>
      <c r="F1696" s="14" t="str">
        <f t="shared" si="104"/>
        <v>2025-04-07ExpenseJosh Sathiananthan LTD.11005 Chequing (CIBC)-1294.66</v>
      </c>
      <c r="G1696" s="15">
        <f t="shared" si="105"/>
        <v>45754</v>
      </c>
      <c r="H1696" s="16" t="str">
        <f>IF((IFERROR((VLOOKUP(D1696,'Automation (QBO)'!A:B,2,FALSE)),"0"))=0,"Suspense",(IFERROR((VLOOKUP(D1696,'Automation (QBO)'!A:B,2,FALSE)),"Suspense")))</f>
        <v>Chequing (CIBC)</v>
      </c>
      <c r="I1696" s="17">
        <f t="shared" si="106"/>
        <v>-1294.6600000000001</v>
      </c>
      <c r="J1696" s="12" t="str">
        <f t="shared" si="107"/>
        <v>Chequing (CIBC)</v>
      </c>
    </row>
    <row r="1697" spans="1:10" ht="16">
      <c r="A1697" s="13" t="s">
        <v>777</v>
      </c>
      <c r="B1697" s="12" t="s">
        <v>78</v>
      </c>
      <c r="C1697" s="12" t="s">
        <v>712</v>
      </c>
      <c r="D1697" s="12" t="s">
        <v>655</v>
      </c>
      <c r="E1697" s="12">
        <v>1282.5</v>
      </c>
      <c r="F1697" s="14" t="str">
        <f t="shared" si="104"/>
        <v>2025-04-07ExpenseJosh Sathiananthan LTD.51320 Project Expense - Subcontractors1282.5</v>
      </c>
      <c r="G1697" s="15">
        <f t="shared" si="105"/>
        <v>45754</v>
      </c>
      <c r="H1697" s="16" t="str">
        <f>IF((IFERROR((VLOOKUP(D1697,'Automation (QBO)'!A:B,2,FALSE)),"0"))=0,"Suspense",(IFERROR((VLOOKUP(D1697,'Automation (QBO)'!A:B,2,FALSE)),"Suspense")))</f>
        <v>Project Expense - Subcontractors</v>
      </c>
      <c r="I1697" s="17">
        <f t="shared" si="106"/>
        <v>1282.5</v>
      </c>
      <c r="J1697" s="12" t="str">
        <f t="shared" si="107"/>
        <v>Project Expense - Subcontractors</v>
      </c>
    </row>
    <row r="1698" spans="1:10" ht="16">
      <c r="A1698" s="13" t="s">
        <v>777</v>
      </c>
      <c r="B1698" s="12" t="s">
        <v>78</v>
      </c>
      <c r="C1698" s="12" t="s">
        <v>712</v>
      </c>
      <c r="D1698" s="12" t="s">
        <v>199</v>
      </c>
      <c r="E1698" s="12">
        <v>0</v>
      </c>
      <c r="F1698" s="14" t="str">
        <f t="shared" si="104"/>
        <v>2025-04-07ExpenseJosh Sathiananthan LTD.21020 GST/HST Payable0</v>
      </c>
      <c r="G1698" s="15">
        <f t="shared" si="105"/>
        <v>45754</v>
      </c>
      <c r="H1698" s="16" t="str">
        <f>IF((IFERROR((VLOOKUP(D1698,'Automation (QBO)'!A:B,2,FALSE)),"0"))=0,"Suspense",(IFERROR((VLOOKUP(D1698,'Automation (QBO)'!A:B,2,FALSE)),"Suspense")))</f>
        <v>GST/HST Payable</v>
      </c>
      <c r="I1698" s="17">
        <f t="shared" si="106"/>
        <v>0</v>
      </c>
      <c r="J1698" s="12" t="str">
        <f t="shared" si="107"/>
        <v>GST/HST Payable</v>
      </c>
    </row>
    <row r="1699" spans="1:10" ht="16">
      <c r="A1699" s="13" t="s">
        <v>777</v>
      </c>
      <c r="B1699" s="12" t="s">
        <v>78</v>
      </c>
      <c r="C1699" s="12" t="s">
        <v>115</v>
      </c>
      <c r="D1699" s="12" t="s">
        <v>655</v>
      </c>
      <c r="E1699" s="12">
        <v>807.5</v>
      </c>
      <c r="F1699" s="14" t="str">
        <f t="shared" si="104"/>
        <v>2025-04-07ExpenseBrenmack Electric Ltd51320 Project Expense - Subcontractors807.5</v>
      </c>
      <c r="G1699" s="15">
        <f t="shared" si="105"/>
        <v>45754</v>
      </c>
      <c r="H1699" s="16" t="str">
        <f>IF((IFERROR((VLOOKUP(D1699,'Automation (QBO)'!A:B,2,FALSE)),"0"))=0,"Suspense",(IFERROR((VLOOKUP(D1699,'Automation (QBO)'!A:B,2,FALSE)),"Suspense")))</f>
        <v>Project Expense - Subcontractors</v>
      </c>
      <c r="I1699" s="17">
        <f t="shared" si="106"/>
        <v>807.5</v>
      </c>
      <c r="J1699" s="12" t="str">
        <f t="shared" si="107"/>
        <v>Project Expense - Subcontractors</v>
      </c>
    </row>
    <row r="1700" spans="1:10" ht="16">
      <c r="A1700" s="13" t="s">
        <v>777</v>
      </c>
      <c r="B1700" s="12" t="s">
        <v>78</v>
      </c>
      <c r="C1700" s="12" t="s">
        <v>115</v>
      </c>
      <c r="D1700" s="12" t="s">
        <v>199</v>
      </c>
      <c r="E1700" s="12">
        <v>-40.380000000000003</v>
      </c>
      <c r="F1700" s="14" t="str">
        <f t="shared" si="104"/>
        <v>2025-04-07ExpenseBrenmack Electric Ltd21020 GST/HST Payable-40.38</v>
      </c>
      <c r="G1700" s="15">
        <f t="shared" si="105"/>
        <v>45754</v>
      </c>
      <c r="H1700" s="16" t="str">
        <f>IF((IFERROR((VLOOKUP(D1700,'Automation (QBO)'!A:B,2,FALSE)),"0"))=0,"Suspense",(IFERROR((VLOOKUP(D1700,'Automation (QBO)'!A:B,2,FALSE)),"Suspense")))</f>
        <v>GST/HST Payable</v>
      </c>
      <c r="I1700" s="17">
        <f t="shared" si="106"/>
        <v>-40.380000000000003</v>
      </c>
      <c r="J1700" s="12" t="str">
        <f t="shared" si="107"/>
        <v>GST/HST Payable</v>
      </c>
    </row>
    <row r="1701" spans="1:10" ht="16">
      <c r="A1701" s="13" t="s">
        <v>777</v>
      </c>
      <c r="B1701" s="12" t="s">
        <v>78</v>
      </c>
      <c r="C1701" s="12" t="s">
        <v>778</v>
      </c>
      <c r="D1701" s="12" t="s">
        <v>655</v>
      </c>
      <c r="E1701" s="12">
        <v>278.2</v>
      </c>
      <c r="F1701" s="14" t="str">
        <f t="shared" si="104"/>
        <v>2025-04-07ExpenseSurftech Industries51320 Project Expense - Subcontractors278.2</v>
      </c>
      <c r="G1701" s="15">
        <f t="shared" si="105"/>
        <v>45754</v>
      </c>
      <c r="H1701" s="16" t="str">
        <f>IF((IFERROR((VLOOKUP(D1701,'Automation (QBO)'!A:B,2,FALSE)),"0"))=0,"Suspense",(IFERROR((VLOOKUP(D1701,'Automation (QBO)'!A:B,2,FALSE)),"Suspense")))</f>
        <v>Project Expense - Subcontractors</v>
      </c>
      <c r="I1701" s="17">
        <f t="shared" si="106"/>
        <v>278.2</v>
      </c>
      <c r="J1701" s="12" t="str">
        <f t="shared" si="107"/>
        <v>Project Expense - Subcontractors</v>
      </c>
    </row>
    <row r="1702" spans="1:10" ht="16">
      <c r="A1702" s="13" t="s">
        <v>777</v>
      </c>
      <c r="B1702" s="12" t="s">
        <v>78</v>
      </c>
      <c r="C1702" s="12" t="s">
        <v>778</v>
      </c>
      <c r="D1702" s="12" t="s">
        <v>199</v>
      </c>
      <c r="E1702" s="12">
        <v>-13</v>
      </c>
      <c r="F1702" s="14" t="str">
        <f t="shared" si="104"/>
        <v>2025-04-07ExpenseSurftech Industries21020 GST/HST Payable-13</v>
      </c>
      <c r="G1702" s="15">
        <f t="shared" si="105"/>
        <v>45754</v>
      </c>
      <c r="H1702" s="16" t="str">
        <f>IF((IFERROR((VLOOKUP(D1702,'Automation (QBO)'!A:B,2,FALSE)),"0"))=0,"Suspense",(IFERROR((VLOOKUP(D1702,'Automation (QBO)'!A:B,2,FALSE)),"Suspense")))</f>
        <v>GST/HST Payable</v>
      </c>
      <c r="I1702" s="17">
        <f t="shared" si="106"/>
        <v>-13</v>
      </c>
      <c r="J1702" s="12" t="str">
        <f t="shared" si="107"/>
        <v>GST/HST Payable</v>
      </c>
    </row>
    <row r="1703" spans="1:10" ht="16">
      <c r="A1703" s="13" t="s">
        <v>777</v>
      </c>
      <c r="B1703" s="12" t="s">
        <v>84</v>
      </c>
      <c r="C1703" s="12" t="s">
        <v>754</v>
      </c>
      <c r="D1703" s="12" t="s">
        <v>218</v>
      </c>
      <c r="E1703" s="12">
        <v>-9078.6299999999992</v>
      </c>
      <c r="F1703" s="14" t="str">
        <f t="shared" si="104"/>
        <v>2025-04-07InvoiceBrowns Newport Village:BSH NewPort Patio Project21045 Deposit Received-9078.63</v>
      </c>
      <c r="G1703" s="15">
        <f t="shared" si="105"/>
        <v>45754</v>
      </c>
      <c r="H1703" s="16" t="str">
        <f>IF((IFERROR((VLOOKUP(D1703,'Automation (QBO)'!A:B,2,FALSE)),"0"))=0,"Suspense",(IFERROR((VLOOKUP(D1703,'Automation (QBO)'!A:B,2,FALSE)),"Suspense")))</f>
        <v>Liability - Depostis Received</v>
      </c>
      <c r="I1703" s="17">
        <f t="shared" si="106"/>
        <v>-9078.6299999999992</v>
      </c>
      <c r="J1703" s="12" t="str">
        <f t="shared" si="107"/>
        <v>Liability - Depostis Received</v>
      </c>
    </row>
    <row r="1704" spans="1:10" ht="16">
      <c r="A1704" s="13" t="s">
        <v>777</v>
      </c>
      <c r="B1704" s="12" t="s">
        <v>84</v>
      </c>
      <c r="C1704" s="12" t="s">
        <v>754</v>
      </c>
      <c r="D1704" s="12" t="s">
        <v>199</v>
      </c>
      <c r="E1704" s="12">
        <v>432.31</v>
      </c>
      <c r="F1704" s="14" t="str">
        <f t="shared" si="104"/>
        <v>2025-04-07InvoiceBrowns Newport Village:BSH NewPort Patio Project21020 GST/HST Payable432.31</v>
      </c>
      <c r="G1704" s="15">
        <f t="shared" si="105"/>
        <v>45754</v>
      </c>
      <c r="H1704" s="16" t="str">
        <f>IF((IFERROR((VLOOKUP(D1704,'Automation (QBO)'!A:B,2,FALSE)),"0"))=0,"Suspense",(IFERROR((VLOOKUP(D1704,'Automation (QBO)'!A:B,2,FALSE)),"Suspense")))</f>
        <v>GST/HST Payable</v>
      </c>
      <c r="I1704" s="17">
        <f t="shared" si="106"/>
        <v>432.31</v>
      </c>
      <c r="J1704" s="12" t="str">
        <f t="shared" si="107"/>
        <v>GST/HST Payable</v>
      </c>
    </row>
    <row r="1705" spans="1:10" ht="16">
      <c r="A1705" s="13" t="s">
        <v>777</v>
      </c>
      <c r="B1705" s="12" t="s">
        <v>84</v>
      </c>
      <c r="C1705" s="12" t="s">
        <v>754</v>
      </c>
      <c r="D1705" s="12" t="s">
        <v>199</v>
      </c>
      <c r="E1705" s="12">
        <v>0</v>
      </c>
      <c r="F1705" s="14" t="str">
        <f t="shared" si="104"/>
        <v>2025-04-07InvoiceBrowns Newport Village:BSH NewPort Patio Project21020 GST/HST Payable0</v>
      </c>
      <c r="G1705" s="15">
        <f t="shared" si="105"/>
        <v>45754</v>
      </c>
      <c r="H1705" s="16" t="str">
        <f>IF((IFERROR((VLOOKUP(D1705,'Automation (QBO)'!A:B,2,FALSE)),"0"))=0,"Suspense",(IFERROR((VLOOKUP(D1705,'Automation (QBO)'!A:B,2,FALSE)),"Suspense")))</f>
        <v>GST/HST Payable</v>
      </c>
      <c r="I1705" s="17">
        <f t="shared" si="106"/>
        <v>0</v>
      </c>
      <c r="J1705" s="12" t="str">
        <f t="shared" si="107"/>
        <v>GST/HST Payable</v>
      </c>
    </row>
    <row r="1706" spans="1:10" ht="16">
      <c r="A1706" s="13" t="s">
        <v>777</v>
      </c>
      <c r="B1706" s="12" t="s">
        <v>84</v>
      </c>
      <c r="C1706" s="12" t="s">
        <v>755</v>
      </c>
      <c r="D1706" s="12" t="s">
        <v>666</v>
      </c>
      <c r="E1706" s="12">
        <v>4354.0600000000004</v>
      </c>
      <c r="F1706" s="14" t="str">
        <f t="shared" si="104"/>
        <v>2025-04-07InvoiceGranville Island Brewing.12000 [Accounts Receivable]4354.06</v>
      </c>
      <c r="G1706" s="15">
        <f t="shared" si="105"/>
        <v>45754</v>
      </c>
      <c r="H1706" s="16" t="str">
        <f>IF((IFERROR((VLOOKUP(D1706,'Automation (QBO)'!A:B,2,FALSE)),"0"))=0,"Suspense",(IFERROR((VLOOKUP(D1706,'Automation (QBO)'!A:B,2,FALSE)),"Suspense")))</f>
        <v>Accounts Recievable - Suspense</v>
      </c>
      <c r="I1706" s="17">
        <f t="shared" si="106"/>
        <v>4354.0600000000004</v>
      </c>
      <c r="J1706" s="12" t="str">
        <f t="shared" si="107"/>
        <v>Accounts Recievable - Suspense</v>
      </c>
    </row>
    <row r="1707" spans="1:10" ht="16">
      <c r="A1707" s="13" t="s">
        <v>777</v>
      </c>
      <c r="B1707" s="12" t="s">
        <v>78</v>
      </c>
      <c r="C1707" s="12" t="s">
        <v>712</v>
      </c>
      <c r="D1707" s="12" t="s">
        <v>201</v>
      </c>
      <c r="E1707" s="12">
        <v>-1282.5</v>
      </c>
      <c r="F1707" s="14" t="str">
        <f t="shared" si="104"/>
        <v>2025-04-07ExpenseJosh Sathiananthan LTD.11005 Chequing (CIBC)-1282.5</v>
      </c>
      <c r="G1707" s="15">
        <f t="shared" si="105"/>
        <v>45754</v>
      </c>
      <c r="H1707" s="16" t="str">
        <f>IF((IFERROR((VLOOKUP(D1707,'Automation (QBO)'!A:B,2,FALSE)),"0"))=0,"Suspense",(IFERROR((VLOOKUP(D1707,'Automation (QBO)'!A:B,2,FALSE)),"Suspense")))</f>
        <v>Chequing (CIBC)</v>
      </c>
      <c r="I1707" s="17">
        <f t="shared" si="106"/>
        <v>-1282.5</v>
      </c>
      <c r="J1707" s="12" t="str">
        <f t="shared" si="107"/>
        <v>Chequing (CIBC)</v>
      </c>
    </row>
    <row r="1708" spans="1:10" ht="16">
      <c r="A1708" s="13" t="s">
        <v>777</v>
      </c>
      <c r="B1708" s="12" t="s">
        <v>78</v>
      </c>
      <c r="C1708" s="12" t="s">
        <v>122</v>
      </c>
      <c r="D1708" s="12" t="s">
        <v>201</v>
      </c>
      <c r="E1708" s="12">
        <v>-2281.25</v>
      </c>
      <c r="F1708" s="14" t="str">
        <f t="shared" si="104"/>
        <v>2025-04-07ExpenseCrestlynn Contracting11005 Chequing (CIBC)-2281.25</v>
      </c>
      <c r="G1708" s="15">
        <f t="shared" si="105"/>
        <v>45754</v>
      </c>
      <c r="H1708" s="16" t="str">
        <f>IF((IFERROR((VLOOKUP(D1708,'Automation (QBO)'!A:B,2,FALSE)),"0"))=0,"Suspense",(IFERROR((VLOOKUP(D1708,'Automation (QBO)'!A:B,2,FALSE)),"Suspense")))</f>
        <v>Chequing (CIBC)</v>
      </c>
      <c r="I1708" s="17">
        <f t="shared" si="106"/>
        <v>-2281.25</v>
      </c>
      <c r="J1708" s="12" t="str">
        <f t="shared" si="107"/>
        <v>Chequing (CIBC)</v>
      </c>
    </row>
    <row r="1709" spans="1:10" ht="16">
      <c r="A1709" s="13" t="s">
        <v>777</v>
      </c>
      <c r="B1709" s="12" t="s">
        <v>78</v>
      </c>
      <c r="C1709" s="12" t="s">
        <v>778</v>
      </c>
      <c r="D1709" s="12" t="s">
        <v>201</v>
      </c>
      <c r="E1709" s="12">
        <v>-291.2</v>
      </c>
      <c r="F1709" s="14" t="str">
        <f t="shared" si="104"/>
        <v>2025-04-07ExpenseSurftech Industries11005 Chequing (CIBC)-291.2</v>
      </c>
      <c r="G1709" s="15">
        <f t="shared" si="105"/>
        <v>45754</v>
      </c>
      <c r="H1709" s="16" t="str">
        <f>IF((IFERROR((VLOOKUP(D1709,'Automation (QBO)'!A:B,2,FALSE)),"0"))=0,"Suspense",(IFERROR((VLOOKUP(D1709,'Automation (QBO)'!A:B,2,FALSE)),"Suspense")))</f>
        <v>Chequing (CIBC)</v>
      </c>
      <c r="I1709" s="17">
        <f t="shared" si="106"/>
        <v>-291.2</v>
      </c>
      <c r="J1709" s="12" t="str">
        <f t="shared" si="107"/>
        <v>Chequing (CIBC)</v>
      </c>
    </row>
    <row r="1710" spans="1:10" ht="16">
      <c r="A1710" s="13" t="s">
        <v>777</v>
      </c>
      <c r="B1710" s="12" t="s">
        <v>78</v>
      </c>
      <c r="C1710" s="12" t="s">
        <v>115</v>
      </c>
      <c r="D1710" s="12" t="s">
        <v>201</v>
      </c>
      <c r="E1710" s="12">
        <v>-847.88</v>
      </c>
      <c r="F1710" s="14" t="str">
        <f t="shared" si="104"/>
        <v>2025-04-07ExpenseBrenmack Electric Ltd11005 Chequing (CIBC)-847.88</v>
      </c>
      <c r="G1710" s="15">
        <f t="shared" si="105"/>
        <v>45754</v>
      </c>
      <c r="H1710" s="16" t="str">
        <f>IF((IFERROR((VLOOKUP(D1710,'Automation (QBO)'!A:B,2,FALSE)),"0"))=0,"Suspense",(IFERROR((VLOOKUP(D1710,'Automation (QBO)'!A:B,2,FALSE)),"Suspense")))</f>
        <v>Chequing (CIBC)</v>
      </c>
      <c r="I1710" s="17">
        <f t="shared" si="106"/>
        <v>-847.88</v>
      </c>
      <c r="J1710" s="12" t="str">
        <f t="shared" si="107"/>
        <v>Chequing (CIBC)</v>
      </c>
    </row>
    <row r="1711" spans="1:10" ht="16">
      <c r="A1711" s="13" t="s">
        <v>777</v>
      </c>
      <c r="B1711" s="12" t="s">
        <v>78</v>
      </c>
      <c r="C1711" s="12" t="s">
        <v>712</v>
      </c>
      <c r="D1711" s="12" t="s">
        <v>201</v>
      </c>
      <c r="E1711" s="12">
        <v>-746.07</v>
      </c>
      <c r="F1711" s="14" t="str">
        <f t="shared" si="104"/>
        <v>2025-04-07ExpenseJosh Sathiananthan LTD.11005 Chequing (CIBC)-746.07</v>
      </c>
      <c r="G1711" s="15">
        <f t="shared" si="105"/>
        <v>45754</v>
      </c>
      <c r="H1711" s="16" t="str">
        <f>IF((IFERROR((VLOOKUP(D1711,'Automation (QBO)'!A:B,2,FALSE)),"0"))=0,"Suspense",(IFERROR((VLOOKUP(D1711,'Automation (QBO)'!A:B,2,FALSE)),"Suspense")))</f>
        <v>Chequing (CIBC)</v>
      </c>
      <c r="I1711" s="17">
        <f t="shared" si="106"/>
        <v>-746.07</v>
      </c>
      <c r="J1711" s="12" t="str">
        <f t="shared" si="107"/>
        <v>Chequing (CIBC)</v>
      </c>
    </row>
    <row r="1712" spans="1:10" ht="16">
      <c r="A1712" s="13" t="s">
        <v>777</v>
      </c>
      <c r="B1712" s="12" t="s">
        <v>98</v>
      </c>
      <c r="C1712" s="12" t="s">
        <v>743</v>
      </c>
      <c r="D1712" s="12" t="s">
        <v>506</v>
      </c>
      <c r="E1712" s="12">
        <v>-3500.53</v>
      </c>
      <c r="F1712" s="14" t="str">
        <f t="shared" si="104"/>
        <v>2025-04-07Credit Card CreditNorburn Lighting and Bath21010 Credit Card (CIBC Visa)-3500.53</v>
      </c>
      <c r="G1712" s="15">
        <f t="shared" si="105"/>
        <v>45754</v>
      </c>
      <c r="H1712" s="16" t="str">
        <f>IF((IFERROR((VLOOKUP(D1712,'Automation (QBO)'!A:B,2,FALSE)),"0"))=0,"Suspense",(IFERROR((VLOOKUP(D1712,'Automation (QBO)'!A:B,2,FALSE)),"Suspense")))</f>
        <v>Credit Card (CIBC Visa)</v>
      </c>
      <c r="I1712" s="17">
        <f t="shared" si="106"/>
        <v>-3500.53</v>
      </c>
      <c r="J1712" s="12" t="str">
        <f t="shared" si="107"/>
        <v>Credit Card (CIBC Visa)</v>
      </c>
    </row>
    <row r="1713" spans="1:10" ht="16">
      <c r="A1713" s="13" t="s">
        <v>777</v>
      </c>
      <c r="B1713" s="12" t="s">
        <v>78</v>
      </c>
      <c r="C1713" s="12" t="s">
        <v>320</v>
      </c>
      <c r="D1713" s="12" t="s">
        <v>506</v>
      </c>
      <c r="E1713" s="12">
        <v>351.3</v>
      </c>
      <c r="F1713" s="14" t="str">
        <f t="shared" si="104"/>
        <v>2025-04-07ExpenseMetro Ford LTD.21010 Credit Card (CIBC Visa)351.3</v>
      </c>
      <c r="G1713" s="15">
        <f t="shared" si="105"/>
        <v>45754</v>
      </c>
      <c r="H1713" s="16" t="str">
        <f>IF((IFERROR((VLOOKUP(D1713,'Automation (QBO)'!A:B,2,FALSE)),"0"))=0,"Suspense",(IFERROR((VLOOKUP(D1713,'Automation (QBO)'!A:B,2,FALSE)),"Suspense")))</f>
        <v>Credit Card (CIBC Visa)</v>
      </c>
      <c r="I1713" s="17">
        <f t="shared" si="106"/>
        <v>351.3</v>
      </c>
      <c r="J1713" s="12" t="str">
        <f t="shared" si="107"/>
        <v>Credit Card (CIBC Visa)</v>
      </c>
    </row>
    <row r="1714" spans="1:10" ht="16">
      <c r="A1714" s="13" t="s">
        <v>777</v>
      </c>
      <c r="B1714" s="12" t="s">
        <v>78</v>
      </c>
      <c r="C1714" s="12" t="s">
        <v>152</v>
      </c>
      <c r="D1714" s="12" t="s">
        <v>506</v>
      </c>
      <c r="E1714" s="12">
        <v>121.58</v>
      </c>
      <c r="F1714" s="14" t="str">
        <f t="shared" si="104"/>
        <v>2025-04-07ExpenseMr Lube21010 Credit Card (CIBC Visa)121.58</v>
      </c>
      <c r="G1714" s="15">
        <f t="shared" si="105"/>
        <v>45754</v>
      </c>
      <c r="H1714" s="16" t="str">
        <f>IF((IFERROR((VLOOKUP(D1714,'Automation (QBO)'!A:B,2,FALSE)),"0"))=0,"Suspense",(IFERROR((VLOOKUP(D1714,'Automation (QBO)'!A:B,2,FALSE)),"Suspense")))</f>
        <v>Credit Card (CIBC Visa)</v>
      </c>
      <c r="I1714" s="17">
        <f t="shared" si="106"/>
        <v>121.58</v>
      </c>
      <c r="J1714" s="12" t="str">
        <f t="shared" si="107"/>
        <v>Credit Card (CIBC Visa)</v>
      </c>
    </row>
    <row r="1715" spans="1:10" ht="16">
      <c r="A1715" s="13" t="s">
        <v>777</v>
      </c>
      <c r="B1715" s="12" t="s">
        <v>78</v>
      </c>
      <c r="C1715" s="12" t="s">
        <v>79</v>
      </c>
      <c r="D1715" s="12" t="s">
        <v>506</v>
      </c>
      <c r="E1715" s="12">
        <v>22.4</v>
      </c>
      <c r="F1715" s="14" t="str">
        <f t="shared" si="104"/>
        <v>2025-04-07ExpenseBigChip Accounting21010 Credit Card (CIBC Visa)22.4</v>
      </c>
      <c r="G1715" s="15">
        <f t="shared" si="105"/>
        <v>45754</v>
      </c>
      <c r="H1715" s="16" t="str">
        <f>IF((IFERROR((VLOOKUP(D1715,'Automation (QBO)'!A:B,2,FALSE)),"0"))=0,"Suspense",(IFERROR((VLOOKUP(D1715,'Automation (QBO)'!A:B,2,FALSE)),"Suspense")))</f>
        <v>Credit Card (CIBC Visa)</v>
      </c>
      <c r="I1715" s="17">
        <f t="shared" si="106"/>
        <v>22.4</v>
      </c>
      <c r="J1715" s="12" t="str">
        <f t="shared" si="107"/>
        <v>Credit Card (CIBC Visa)</v>
      </c>
    </row>
    <row r="1716" spans="1:10" ht="16">
      <c r="A1716" s="13" t="s">
        <v>777</v>
      </c>
      <c r="B1716" s="12" t="s">
        <v>84</v>
      </c>
      <c r="C1716" s="12" t="s">
        <v>118</v>
      </c>
      <c r="D1716" s="12" t="s">
        <v>666</v>
      </c>
      <c r="E1716" s="12">
        <v>3634.63</v>
      </c>
      <c r="F1716" s="14" t="str">
        <f t="shared" si="104"/>
        <v>2025-04-07Invoice1262541 B.C Ltd.12000 [Accounts Receivable]3634.63</v>
      </c>
      <c r="G1716" s="15">
        <f t="shared" si="105"/>
        <v>45754</v>
      </c>
      <c r="H1716" s="16" t="str">
        <f>IF((IFERROR((VLOOKUP(D1716,'Automation (QBO)'!A:B,2,FALSE)),"0"))=0,"Suspense",(IFERROR((VLOOKUP(D1716,'Automation (QBO)'!A:B,2,FALSE)),"Suspense")))</f>
        <v>Accounts Recievable - Suspense</v>
      </c>
      <c r="I1716" s="17">
        <f t="shared" si="106"/>
        <v>3634.63</v>
      </c>
      <c r="J1716" s="12" t="str">
        <f t="shared" si="107"/>
        <v>Accounts Recievable - Suspense</v>
      </c>
    </row>
    <row r="1717" spans="1:10" ht="16">
      <c r="A1717" s="13" t="s">
        <v>777</v>
      </c>
      <c r="B1717" s="12" t="s">
        <v>84</v>
      </c>
      <c r="C1717" s="12" t="s">
        <v>114</v>
      </c>
      <c r="D1717" s="12" t="s">
        <v>666</v>
      </c>
      <c r="E1717" s="12">
        <v>0</v>
      </c>
      <c r="F1717" s="14" t="str">
        <f t="shared" si="104"/>
        <v>2025-04-07InvoiceGarden of Granite Winery:Garden of Granite Project12000 [Accounts Receivable]0</v>
      </c>
      <c r="G1717" s="15">
        <f t="shared" si="105"/>
        <v>45754</v>
      </c>
      <c r="H1717" s="16" t="str">
        <f>IF((IFERROR((VLOOKUP(D1717,'Automation (QBO)'!A:B,2,FALSE)),"0"))=0,"Suspense",(IFERROR((VLOOKUP(D1717,'Automation (QBO)'!A:B,2,FALSE)),"Suspense")))</f>
        <v>Accounts Recievable - Suspense</v>
      </c>
      <c r="I1717" s="17">
        <f t="shared" si="106"/>
        <v>0</v>
      </c>
      <c r="J1717" s="12" t="str">
        <f t="shared" si="107"/>
        <v>Accounts Recievable - Suspense</v>
      </c>
    </row>
    <row r="1718" spans="1:10" ht="16">
      <c r="A1718" s="13" t="s">
        <v>777</v>
      </c>
      <c r="B1718" s="12" t="s">
        <v>84</v>
      </c>
      <c r="C1718" s="12" t="s">
        <v>114</v>
      </c>
      <c r="D1718" s="12" t="s">
        <v>218</v>
      </c>
      <c r="E1718" s="12">
        <v>-4165.5</v>
      </c>
      <c r="F1718" s="14" t="str">
        <f t="shared" si="104"/>
        <v>2025-04-07InvoiceGarden of Granite Winery:Garden of Granite Project21045 Deposit Received-4165.5</v>
      </c>
      <c r="G1718" s="15">
        <f t="shared" si="105"/>
        <v>45754</v>
      </c>
      <c r="H1718" s="16" t="str">
        <f>IF((IFERROR((VLOOKUP(D1718,'Automation (QBO)'!A:B,2,FALSE)),"0"))=0,"Suspense",(IFERROR((VLOOKUP(D1718,'Automation (QBO)'!A:B,2,FALSE)),"Suspense")))</f>
        <v>Liability - Depostis Received</v>
      </c>
      <c r="I1718" s="17">
        <f t="shared" si="106"/>
        <v>-4165.5</v>
      </c>
      <c r="J1718" s="12" t="str">
        <f t="shared" si="107"/>
        <v>Liability - Depostis Received</v>
      </c>
    </row>
    <row r="1719" spans="1:10" ht="16">
      <c r="A1719" s="13" t="s">
        <v>777</v>
      </c>
      <c r="B1719" s="12" t="s">
        <v>84</v>
      </c>
      <c r="C1719" s="12" t="s">
        <v>114</v>
      </c>
      <c r="D1719" s="12" t="s">
        <v>199</v>
      </c>
      <c r="E1719" s="12">
        <v>198.38</v>
      </c>
      <c r="F1719" s="14" t="str">
        <f t="shared" si="104"/>
        <v>2025-04-07InvoiceGarden of Granite Winery:Garden of Granite Project21020 GST/HST Payable198.38</v>
      </c>
      <c r="G1719" s="15">
        <f t="shared" si="105"/>
        <v>45754</v>
      </c>
      <c r="H1719" s="16" t="str">
        <f>IF((IFERROR((VLOOKUP(D1719,'Automation (QBO)'!A:B,2,FALSE)),"0"))=0,"Suspense",(IFERROR((VLOOKUP(D1719,'Automation (QBO)'!A:B,2,FALSE)),"Suspense")))</f>
        <v>GST/HST Payable</v>
      </c>
      <c r="I1719" s="17">
        <f t="shared" si="106"/>
        <v>198.38</v>
      </c>
      <c r="J1719" s="12" t="str">
        <f t="shared" si="107"/>
        <v>GST/HST Payable</v>
      </c>
    </row>
    <row r="1720" spans="1:10" ht="16">
      <c r="A1720" s="13" t="s">
        <v>777</v>
      </c>
      <c r="B1720" s="12" t="s">
        <v>84</v>
      </c>
      <c r="C1720" s="12" t="s">
        <v>114</v>
      </c>
      <c r="D1720" s="12" t="s">
        <v>199</v>
      </c>
      <c r="E1720" s="12">
        <v>0</v>
      </c>
      <c r="F1720" s="14" t="str">
        <f t="shared" si="104"/>
        <v>2025-04-07InvoiceGarden of Granite Winery:Garden of Granite Project21020 GST/HST Payable0</v>
      </c>
      <c r="G1720" s="15">
        <f t="shared" si="105"/>
        <v>45754</v>
      </c>
      <c r="H1720" s="16" t="str">
        <f>IF((IFERROR((VLOOKUP(D1720,'Automation (QBO)'!A:B,2,FALSE)),"0"))=0,"Suspense",(IFERROR((VLOOKUP(D1720,'Automation (QBO)'!A:B,2,FALSE)),"Suspense")))</f>
        <v>GST/HST Payable</v>
      </c>
      <c r="I1720" s="17">
        <f t="shared" si="106"/>
        <v>0</v>
      </c>
      <c r="J1720" s="12" t="str">
        <f t="shared" si="107"/>
        <v>GST/HST Payable</v>
      </c>
    </row>
    <row r="1721" spans="1:10" ht="16">
      <c r="A1721" s="13" t="s">
        <v>779</v>
      </c>
      <c r="B1721" s="12" t="s">
        <v>106</v>
      </c>
      <c r="C1721" s="12" t="s">
        <v>118</v>
      </c>
      <c r="D1721" s="12" t="s">
        <v>666</v>
      </c>
      <c r="E1721" s="12">
        <v>-750</v>
      </c>
      <c r="F1721" s="14" t="str">
        <f t="shared" si="104"/>
        <v>2025-04-08Payment1262541 B.C Ltd.12000 [Accounts Receivable]-750</v>
      </c>
      <c r="G1721" s="15">
        <f t="shared" si="105"/>
        <v>45755</v>
      </c>
      <c r="H1721" s="16" t="str">
        <f>IF((IFERROR((VLOOKUP(D1721,'Automation (QBO)'!A:B,2,FALSE)),"0"))=0,"Suspense",(IFERROR((VLOOKUP(D1721,'Automation (QBO)'!A:B,2,FALSE)),"Suspense")))</f>
        <v>Accounts Recievable - Suspense</v>
      </c>
      <c r="I1721" s="17">
        <f t="shared" si="106"/>
        <v>-750</v>
      </c>
      <c r="J1721" s="12" t="str">
        <f t="shared" si="107"/>
        <v>Accounts Recievable - Suspense</v>
      </c>
    </row>
    <row r="1722" spans="1:10" ht="16">
      <c r="A1722" s="13" t="s">
        <v>779</v>
      </c>
      <c r="B1722" s="12" t="s">
        <v>106</v>
      </c>
      <c r="C1722" s="12" t="s">
        <v>118</v>
      </c>
      <c r="D1722" s="12" t="s">
        <v>201</v>
      </c>
      <c r="E1722" s="12">
        <v>750</v>
      </c>
      <c r="F1722" s="14" t="str">
        <f t="shared" si="104"/>
        <v>2025-04-08Payment1262541 B.C Ltd.11005 Chequing (CIBC)750</v>
      </c>
      <c r="G1722" s="15">
        <f t="shared" si="105"/>
        <v>45755</v>
      </c>
      <c r="H1722" s="16" t="str">
        <f>IF((IFERROR((VLOOKUP(D1722,'Automation (QBO)'!A:B,2,FALSE)),"0"))=0,"Suspense",(IFERROR((VLOOKUP(D1722,'Automation (QBO)'!A:B,2,FALSE)),"Suspense")))</f>
        <v>Chequing (CIBC)</v>
      </c>
      <c r="I1722" s="17">
        <f t="shared" si="106"/>
        <v>750</v>
      </c>
      <c r="J1722" s="12" t="str">
        <f t="shared" si="107"/>
        <v>Chequing (CIBC)</v>
      </c>
    </row>
    <row r="1723" spans="1:10" ht="16">
      <c r="A1723" s="13" t="s">
        <v>779</v>
      </c>
      <c r="B1723" s="12" t="s">
        <v>78</v>
      </c>
      <c r="C1723" s="12" t="s">
        <v>783</v>
      </c>
      <c r="D1723" s="12" t="s">
        <v>661</v>
      </c>
      <c r="E1723" s="12">
        <v>19761.02</v>
      </c>
      <c r="F1723" s="14" t="str">
        <f t="shared" si="104"/>
        <v>2025-04-08ExpenseSika Design51335 Project Expense - Materials19761.02</v>
      </c>
      <c r="G1723" s="15">
        <f t="shared" si="105"/>
        <v>45755</v>
      </c>
      <c r="H1723" s="16" t="str">
        <f>IF((IFERROR((VLOOKUP(D1723,'Automation (QBO)'!A:B,2,FALSE)),"0"))=0,"Suspense",(IFERROR((VLOOKUP(D1723,'Automation (QBO)'!A:B,2,FALSE)),"Suspense")))</f>
        <v>Project Expense - Materials</v>
      </c>
      <c r="I1723" s="17">
        <f t="shared" si="106"/>
        <v>19761.02</v>
      </c>
      <c r="J1723" s="12" t="str">
        <f t="shared" si="107"/>
        <v>Project Expense - Materials</v>
      </c>
    </row>
    <row r="1724" spans="1:10" ht="16">
      <c r="A1724" s="13" t="s">
        <v>779</v>
      </c>
      <c r="B1724" s="12" t="s">
        <v>78</v>
      </c>
      <c r="C1724" s="12" t="s">
        <v>783</v>
      </c>
      <c r="D1724" s="12" t="s">
        <v>199</v>
      </c>
      <c r="E1724" s="12">
        <v>0</v>
      </c>
      <c r="F1724" s="14" t="str">
        <f t="shared" si="104"/>
        <v>2025-04-08ExpenseSika Design21020 GST/HST Payable0</v>
      </c>
      <c r="G1724" s="15">
        <f t="shared" si="105"/>
        <v>45755</v>
      </c>
      <c r="H1724" s="16" t="str">
        <f>IF((IFERROR((VLOOKUP(D1724,'Automation (QBO)'!A:B,2,FALSE)),"0"))=0,"Suspense",(IFERROR((VLOOKUP(D1724,'Automation (QBO)'!A:B,2,FALSE)),"Suspense")))</f>
        <v>GST/HST Payable</v>
      </c>
      <c r="I1724" s="17">
        <f t="shared" si="106"/>
        <v>0</v>
      </c>
      <c r="J1724" s="12" t="str">
        <f t="shared" si="107"/>
        <v>GST/HST Payable</v>
      </c>
    </row>
    <row r="1725" spans="1:10" ht="16">
      <c r="A1725" s="13" t="s">
        <v>779</v>
      </c>
      <c r="B1725" s="12" t="s">
        <v>78</v>
      </c>
      <c r="C1725" s="12" t="s">
        <v>783</v>
      </c>
      <c r="D1725" s="12" t="s">
        <v>506</v>
      </c>
      <c r="E1725" s="12">
        <v>19761.02</v>
      </c>
      <c r="F1725" s="14" t="str">
        <f t="shared" si="104"/>
        <v>2025-04-08ExpenseSika Design21010 Credit Card (CIBC Visa)19761.02</v>
      </c>
      <c r="G1725" s="15">
        <f t="shared" si="105"/>
        <v>45755</v>
      </c>
      <c r="H1725" s="16" t="str">
        <f>IF((IFERROR((VLOOKUP(D1725,'Automation (QBO)'!A:B,2,FALSE)),"0"))=0,"Suspense",(IFERROR((VLOOKUP(D1725,'Automation (QBO)'!A:B,2,FALSE)),"Suspense")))</f>
        <v>Credit Card (CIBC Visa)</v>
      </c>
      <c r="I1725" s="17">
        <f t="shared" si="106"/>
        <v>19761.02</v>
      </c>
      <c r="J1725" s="12" t="str">
        <f t="shared" si="107"/>
        <v>Credit Card (CIBC Visa)</v>
      </c>
    </row>
    <row r="1726" spans="1:10" ht="16">
      <c r="A1726" s="13" t="s">
        <v>780</v>
      </c>
      <c r="B1726" s="12" t="s">
        <v>105</v>
      </c>
      <c r="D1726" s="12" t="s">
        <v>225</v>
      </c>
      <c r="E1726" s="12">
        <v>10763.8</v>
      </c>
      <c r="F1726" s="14" t="str">
        <f t="shared" si="104"/>
        <v>2025-04-09Journal Entry52510 Payroll - Salary10763.8</v>
      </c>
      <c r="G1726" s="15">
        <f t="shared" si="105"/>
        <v>45756</v>
      </c>
      <c r="H1726" s="16" t="str">
        <f>IF((IFERROR((VLOOKUP(D1726,'Automation (QBO)'!A:B,2,FALSE)),"0"))=0,"Suspense",(IFERROR((VLOOKUP(D1726,'Automation (QBO)'!A:B,2,FALSE)),"Suspense")))</f>
        <v>Payroll - Salary</v>
      </c>
      <c r="I1726" s="17">
        <f t="shared" si="106"/>
        <v>10763.8</v>
      </c>
      <c r="J1726" s="12" t="str">
        <f t="shared" si="107"/>
        <v>Payroll - Salary</v>
      </c>
    </row>
    <row r="1727" spans="1:10" ht="16">
      <c r="A1727" s="13" t="s">
        <v>780</v>
      </c>
      <c r="B1727" s="12" t="s">
        <v>105</v>
      </c>
      <c r="D1727" s="12" t="s">
        <v>349</v>
      </c>
      <c r="E1727" s="12">
        <v>0</v>
      </c>
      <c r="F1727" s="14" t="str">
        <f t="shared" si="104"/>
        <v>2025-04-09Journal Entry52545 Payroll - Employee Benefits (Paid)0</v>
      </c>
      <c r="G1727" s="15">
        <f t="shared" si="105"/>
        <v>45756</v>
      </c>
      <c r="H1727" s="16" t="str">
        <f>IF((IFERROR((VLOOKUP(D1727,'Automation (QBO)'!A:B,2,FALSE)),"0"))=0,"Suspense",(IFERROR((VLOOKUP(D1727,'Automation (QBO)'!A:B,2,FALSE)),"Suspense")))</f>
        <v>Payroll - Employee Benefits (Paid)</v>
      </c>
      <c r="I1727" s="17">
        <f t="shared" si="106"/>
        <v>0</v>
      </c>
      <c r="J1727" s="12" t="str">
        <f t="shared" si="107"/>
        <v>Payroll - Employee Benefits (Paid)</v>
      </c>
    </row>
    <row r="1728" spans="1:10" ht="16">
      <c r="A1728" s="13" t="s">
        <v>780</v>
      </c>
      <c r="B1728" s="12" t="s">
        <v>105</v>
      </c>
      <c r="D1728" s="12" t="s">
        <v>658</v>
      </c>
      <c r="E1728" s="12">
        <v>265.86</v>
      </c>
      <c r="F1728" s="14" t="str">
        <f t="shared" si="104"/>
        <v>2025-04-09Journal Entry52535 Payroll - WCB265.86</v>
      </c>
      <c r="G1728" s="15">
        <f t="shared" si="105"/>
        <v>45756</v>
      </c>
      <c r="H1728" s="16" t="str">
        <f>IF((IFERROR((VLOOKUP(D1728,'Automation (QBO)'!A:B,2,FALSE)),"0"))=0,"Suspense",(IFERROR((VLOOKUP(D1728,'Automation (QBO)'!A:B,2,FALSE)),"Suspense")))</f>
        <v>Payroll - WCB</v>
      </c>
      <c r="I1728" s="17">
        <f t="shared" si="106"/>
        <v>265.86</v>
      </c>
      <c r="J1728" s="12" t="str">
        <f t="shared" si="107"/>
        <v>Payroll - WCB</v>
      </c>
    </row>
    <row r="1729" spans="1:10" ht="16">
      <c r="A1729" s="13" t="s">
        <v>780</v>
      </c>
      <c r="B1729" s="12" t="s">
        <v>105</v>
      </c>
      <c r="D1729" s="12" t="s">
        <v>221</v>
      </c>
      <c r="E1729" s="12">
        <v>608.41</v>
      </c>
      <c r="F1729" s="14" t="str">
        <f t="shared" si="104"/>
        <v>2025-04-09Journal Entry52525 Payroll - CPP608.41</v>
      </c>
      <c r="G1729" s="15">
        <f t="shared" si="105"/>
        <v>45756</v>
      </c>
      <c r="H1729" s="16" t="str">
        <f>IF((IFERROR((VLOOKUP(D1729,'Automation (QBO)'!A:B,2,FALSE)),"0"))=0,"Suspense",(IFERROR((VLOOKUP(D1729,'Automation (QBO)'!A:B,2,FALSE)),"Suspense")))</f>
        <v>Payroll - CPP + EI</v>
      </c>
      <c r="I1729" s="17">
        <f t="shared" si="106"/>
        <v>608.41</v>
      </c>
      <c r="J1729" s="12" t="str">
        <f t="shared" si="107"/>
        <v>Payroll - CPP + EI</v>
      </c>
    </row>
    <row r="1730" spans="1:10" ht="16">
      <c r="A1730" s="13" t="s">
        <v>780</v>
      </c>
      <c r="B1730" s="12" t="s">
        <v>105</v>
      </c>
      <c r="D1730" s="12" t="s">
        <v>222</v>
      </c>
      <c r="E1730" s="12">
        <v>105.85</v>
      </c>
      <c r="F1730" s="14" t="str">
        <f t="shared" ref="F1730:F1793" si="108">A1730&amp;B1730&amp;C1730&amp;D1730&amp;E1730</f>
        <v>2025-04-09Journal Entry52520 Payroll - EI105.85</v>
      </c>
      <c r="G1730" s="15">
        <f t="shared" ref="G1730:G1793" si="109">IFERROR((DATEVALUE(A1730)),A1730)</f>
        <v>45756</v>
      </c>
      <c r="H1730" s="16" t="str">
        <f>IF((IFERROR((VLOOKUP(D1730,'Automation (QBO)'!A:B,2,FALSE)),"0"))=0,"Suspense",(IFERROR((VLOOKUP(D1730,'Automation (QBO)'!A:B,2,FALSE)),"Suspense")))</f>
        <v>Payroll - CPP + EI</v>
      </c>
      <c r="I1730" s="17">
        <f t="shared" ref="I1730:I1793" si="110">E1730</f>
        <v>105.85</v>
      </c>
      <c r="J1730" s="12" t="str">
        <f t="shared" ref="J1730:J1793" si="111">H1730</f>
        <v>Payroll - CPP + EI</v>
      </c>
    </row>
    <row r="1731" spans="1:10" ht="16">
      <c r="A1731" s="13" t="s">
        <v>780</v>
      </c>
      <c r="B1731" s="12" t="s">
        <v>105</v>
      </c>
      <c r="D1731" s="12" t="s">
        <v>206</v>
      </c>
      <c r="E1731" s="12">
        <v>104.14</v>
      </c>
      <c r="F1731" s="14" t="str">
        <f t="shared" si="108"/>
        <v>2025-04-09Journal Entry52115 Bank Fees104.14</v>
      </c>
      <c r="G1731" s="15">
        <f t="shared" si="109"/>
        <v>45756</v>
      </c>
      <c r="H1731" s="16" t="str">
        <f>IF((IFERROR((VLOOKUP(D1731,'Automation (QBO)'!A:B,2,FALSE)),"0"))=0,"Suspense",(IFERROR((VLOOKUP(D1731,'Automation (QBO)'!A:B,2,FALSE)),"Suspense")))</f>
        <v>Bank Fees</v>
      </c>
      <c r="I1731" s="17">
        <f t="shared" si="110"/>
        <v>104.14</v>
      </c>
      <c r="J1731" s="12" t="str">
        <f t="shared" si="111"/>
        <v>Bank Fees</v>
      </c>
    </row>
    <row r="1732" spans="1:10" ht="16">
      <c r="A1732" s="13" t="s">
        <v>780</v>
      </c>
      <c r="B1732" s="12" t="s">
        <v>105</v>
      </c>
      <c r="D1732" s="12" t="s">
        <v>223</v>
      </c>
      <c r="E1732" s="12">
        <v>-5.21</v>
      </c>
      <c r="F1732" s="14" t="str">
        <f t="shared" si="108"/>
        <v>2025-04-09Journal Entry21031 GST/HST Suspense-5.21</v>
      </c>
      <c r="G1732" s="15">
        <f t="shared" si="109"/>
        <v>45756</v>
      </c>
      <c r="H1732" s="16" t="str">
        <f>IF((IFERROR((VLOOKUP(D1732,'Automation (QBO)'!A:B,2,FALSE)),"0"))=0,"Suspense",(IFERROR((VLOOKUP(D1732,'Automation (QBO)'!A:B,2,FALSE)),"Suspense")))</f>
        <v>GST/HST Suspense</v>
      </c>
      <c r="I1732" s="17">
        <f t="shared" si="110"/>
        <v>-5.21</v>
      </c>
      <c r="J1732" s="12" t="str">
        <f t="shared" si="111"/>
        <v>GST/HST Suspense</v>
      </c>
    </row>
    <row r="1733" spans="1:10" ht="16">
      <c r="A1733" s="13" t="s">
        <v>780</v>
      </c>
      <c r="B1733" s="12" t="s">
        <v>105</v>
      </c>
      <c r="D1733" s="12" t="s">
        <v>659</v>
      </c>
      <c r="E1733" s="12">
        <v>0</v>
      </c>
      <c r="F1733" s="14" t="str">
        <f t="shared" si="108"/>
        <v>2025-04-09Journal Entry21001 Payroll - Employee Benefits (Collected)0</v>
      </c>
      <c r="G1733" s="15">
        <f t="shared" si="109"/>
        <v>45756</v>
      </c>
      <c r="H1733" s="16" t="str">
        <f>IF((IFERROR((VLOOKUP(D1733,'Automation (QBO)'!A:B,2,FALSE)),"0"))=0,"Suspense",(IFERROR((VLOOKUP(D1733,'Automation (QBO)'!A:B,2,FALSE)),"Suspense")))</f>
        <v>Payroll - Employee Benefits (Collected)</v>
      </c>
      <c r="I1733" s="17">
        <f t="shared" si="110"/>
        <v>0</v>
      </c>
      <c r="J1733" s="12" t="str">
        <f t="shared" si="111"/>
        <v>Payroll - Employee Benefits (Collected)</v>
      </c>
    </row>
    <row r="1734" spans="1:10" ht="16">
      <c r="A1734" s="13" t="s">
        <v>780</v>
      </c>
      <c r="B1734" s="12" t="s">
        <v>105</v>
      </c>
      <c r="D1734" s="12" t="s">
        <v>201</v>
      </c>
      <c r="E1734" s="12">
        <v>-11853.27</v>
      </c>
      <c r="F1734" s="14" t="str">
        <f t="shared" si="108"/>
        <v>2025-04-09Journal Entry11005 Chequing (CIBC)-11853.27</v>
      </c>
      <c r="G1734" s="15">
        <f t="shared" si="109"/>
        <v>45756</v>
      </c>
      <c r="H1734" s="16" t="str">
        <f>IF((IFERROR((VLOOKUP(D1734,'Automation (QBO)'!A:B,2,FALSE)),"0"))=0,"Suspense",(IFERROR((VLOOKUP(D1734,'Automation (QBO)'!A:B,2,FALSE)),"Suspense")))</f>
        <v>Chequing (CIBC)</v>
      </c>
      <c r="I1734" s="17">
        <f t="shared" si="110"/>
        <v>-11853.27</v>
      </c>
      <c r="J1734" s="12" t="str">
        <f t="shared" si="111"/>
        <v>Chequing (CIBC)</v>
      </c>
    </row>
    <row r="1735" spans="1:10" ht="16">
      <c r="A1735" s="13" t="s">
        <v>780</v>
      </c>
      <c r="B1735" s="12" t="s">
        <v>154</v>
      </c>
      <c r="D1735" s="12" t="s">
        <v>201</v>
      </c>
      <c r="E1735" s="12">
        <v>0</v>
      </c>
      <c r="F1735" s="14" t="str">
        <f t="shared" si="108"/>
        <v>2025-04-09Transfer11005 Chequing (CIBC)0</v>
      </c>
      <c r="G1735" s="15">
        <f t="shared" si="109"/>
        <v>45756</v>
      </c>
      <c r="H1735" s="16" t="str">
        <f>IF((IFERROR((VLOOKUP(D1735,'Automation (QBO)'!A:B,2,FALSE)),"0"))=0,"Suspense",(IFERROR((VLOOKUP(D1735,'Automation (QBO)'!A:B,2,FALSE)),"Suspense")))</f>
        <v>Chequing (CIBC)</v>
      </c>
      <c r="I1735" s="17">
        <f t="shared" si="110"/>
        <v>0</v>
      </c>
      <c r="J1735" s="12" t="str">
        <f t="shared" si="111"/>
        <v>Chequing (CIBC)</v>
      </c>
    </row>
    <row r="1736" spans="1:10" ht="16">
      <c r="A1736" s="13" t="s">
        <v>780</v>
      </c>
      <c r="B1736" s="12" t="s">
        <v>154</v>
      </c>
      <c r="D1736" s="12" t="s">
        <v>296</v>
      </c>
      <c r="E1736" s="12">
        <v>0</v>
      </c>
      <c r="F1736" s="14" t="str">
        <f t="shared" si="108"/>
        <v>2025-04-09Transfer13001 Due to/from Saltire Holdings0</v>
      </c>
      <c r="G1736" s="15">
        <f t="shared" si="109"/>
        <v>45756</v>
      </c>
      <c r="H1736" s="16" t="str">
        <f>IF((IFERROR((VLOOKUP(D1736,'Automation (QBO)'!A:B,2,FALSE)),"0"))=0,"Suspense",(IFERROR((VLOOKUP(D1736,'Automation (QBO)'!A:B,2,FALSE)),"Suspense")))</f>
        <v>Due to/from Saltire Holdings</v>
      </c>
      <c r="I1736" s="17">
        <f t="shared" si="110"/>
        <v>0</v>
      </c>
      <c r="J1736" s="12" t="str">
        <f t="shared" si="111"/>
        <v>Due to/from Saltire Holdings</v>
      </c>
    </row>
    <row r="1737" spans="1:10" ht="16">
      <c r="A1737" s="13" t="s">
        <v>784</v>
      </c>
      <c r="B1737" s="12" t="s">
        <v>78</v>
      </c>
      <c r="C1737" s="12" t="s">
        <v>312</v>
      </c>
      <c r="D1737" s="12" t="s">
        <v>276</v>
      </c>
      <c r="E1737" s="12">
        <v>165</v>
      </c>
      <c r="F1737" s="14" t="str">
        <f t="shared" si="108"/>
        <v>2025-04-11ExpenseVillage of Anmore52140 Licenses &amp; Permits165</v>
      </c>
      <c r="G1737" s="15">
        <f t="shared" si="109"/>
        <v>45758</v>
      </c>
      <c r="H1737" s="16" t="str">
        <f>IF((IFERROR((VLOOKUP(D1737,'Automation (QBO)'!A:B,2,FALSE)),"0"))=0,"Suspense",(IFERROR((VLOOKUP(D1737,'Automation (QBO)'!A:B,2,FALSE)),"Suspense")))</f>
        <v>Licenses &amp; Permits</v>
      </c>
      <c r="I1737" s="17">
        <f t="shared" si="110"/>
        <v>165</v>
      </c>
      <c r="J1737" s="12" t="str">
        <f t="shared" si="111"/>
        <v>Licenses &amp; Permits</v>
      </c>
    </row>
    <row r="1738" spans="1:10" ht="16">
      <c r="A1738" s="13" t="s">
        <v>784</v>
      </c>
      <c r="B1738" s="12" t="s">
        <v>78</v>
      </c>
      <c r="C1738" s="12" t="s">
        <v>312</v>
      </c>
      <c r="D1738" s="12" t="s">
        <v>199</v>
      </c>
      <c r="E1738" s="12">
        <v>0</v>
      </c>
      <c r="F1738" s="14" t="str">
        <f t="shared" si="108"/>
        <v>2025-04-11ExpenseVillage of Anmore21020 GST/HST Payable0</v>
      </c>
      <c r="G1738" s="15">
        <f t="shared" si="109"/>
        <v>45758</v>
      </c>
      <c r="H1738" s="16" t="str">
        <f>IF((IFERROR((VLOOKUP(D1738,'Automation (QBO)'!A:B,2,FALSE)),"0"))=0,"Suspense",(IFERROR((VLOOKUP(D1738,'Automation (QBO)'!A:B,2,FALSE)),"Suspense")))</f>
        <v>GST/HST Payable</v>
      </c>
      <c r="I1738" s="17">
        <f t="shared" si="110"/>
        <v>0</v>
      </c>
      <c r="J1738" s="12" t="str">
        <f t="shared" si="111"/>
        <v>GST/HST Payable</v>
      </c>
    </row>
    <row r="1739" spans="1:10" ht="16">
      <c r="A1739" s="13" t="s">
        <v>784</v>
      </c>
      <c r="B1739" s="12" t="s">
        <v>78</v>
      </c>
      <c r="C1739" s="12" t="s">
        <v>312</v>
      </c>
      <c r="D1739" s="12" t="s">
        <v>201</v>
      </c>
      <c r="E1739" s="12">
        <v>-165</v>
      </c>
      <c r="F1739" s="14" t="str">
        <f t="shared" si="108"/>
        <v>2025-04-11ExpenseVillage of Anmore11005 Chequing (CIBC)-165</v>
      </c>
      <c r="G1739" s="15">
        <f t="shared" si="109"/>
        <v>45758</v>
      </c>
      <c r="H1739" s="16" t="str">
        <f>IF((IFERROR((VLOOKUP(D1739,'Automation (QBO)'!A:B,2,FALSE)),"0"))=0,"Suspense",(IFERROR((VLOOKUP(D1739,'Automation (QBO)'!A:B,2,FALSE)),"Suspense")))</f>
        <v>Chequing (CIBC)</v>
      </c>
      <c r="I1739" s="17">
        <f t="shared" si="110"/>
        <v>-165</v>
      </c>
      <c r="J1739" s="12" t="str">
        <f t="shared" si="111"/>
        <v>Chequing (CIBC)</v>
      </c>
    </row>
    <row r="1740" spans="1:10" ht="16">
      <c r="A1740" s="13" t="s">
        <v>785</v>
      </c>
      <c r="B1740" s="12" t="s">
        <v>78</v>
      </c>
      <c r="C1740" s="12" t="s">
        <v>321</v>
      </c>
      <c r="D1740" s="12" t="s">
        <v>294</v>
      </c>
      <c r="E1740" s="12">
        <v>70.75</v>
      </c>
      <c r="F1740" s="14" t="str">
        <f t="shared" si="108"/>
        <v>2025-04-12ExpenseLordco52215 Repairs &amp; Maintenance70.75</v>
      </c>
      <c r="G1740" s="15">
        <f t="shared" si="109"/>
        <v>45759</v>
      </c>
      <c r="H1740" s="16" t="str">
        <f>IF((IFERROR((VLOOKUP(D1740,'Automation (QBO)'!A:B,2,FALSE)),"0"))=0,"Suspense",(IFERROR((VLOOKUP(D1740,'Automation (QBO)'!A:B,2,FALSE)),"Suspense")))</f>
        <v>Repairs &amp; Maintenance</v>
      </c>
      <c r="I1740" s="17">
        <f t="shared" si="110"/>
        <v>70.75</v>
      </c>
      <c r="J1740" s="12" t="str">
        <f t="shared" si="111"/>
        <v>Repairs &amp; Maintenance</v>
      </c>
    </row>
    <row r="1741" spans="1:10" ht="16">
      <c r="A1741" s="13" t="s">
        <v>785</v>
      </c>
      <c r="B1741" s="12" t="s">
        <v>78</v>
      </c>
      <c r="C1741" s="12" t="s">
        <v>321</v>
      </c>
      <c r="D1741" s="12" t="s">
        <v>199</v>
      </c>
      <c r="E1741" s="12">
        <v>-3.31</v>
      </c>
      <c r="F1741" s="14" t="str">
        <f t="shared" si="108"/>
        <v>2025-04-12ExpenseLordco21020 GST/HST Payable-3.31</v>
      </c>
      <c r="G1741" s="15">
        <f t="shared" si="109"/>
        <v>45759</v>
      </c>
      <c r="H1741" s="16" t="str">
        <f>IF((IFERROR((VLOOKUP(D1741,'Automation (QBO)'!A:B,2,FALSE)),"0"))=0,"Suspense",(IFERROR((VLOOKUP(D1741,'Automation (QBO)'!A:B,2,FALSE)),"Suspense")))</f>
        <v>GST/HST Payable</v>
      </c>
      <c r="I1741" s="17">
        <f t="shared" si="110"/>
        <v>-3.31</v>
      </c>
      <c r="J1741" s="12" t="str">
        <f t="shared" si="111"/>
        <v>GST/HST Payable</v>
      </c>
    </row>
    <row r="1742" spans="1:10" ht="16">
      <c r="A1742" s="13" t="s">
        <v>785</v>
      </c>
      <c r="B1742" s="12" t="s">
        <v>78</v>
      </c>
      <c r="C1742" s="12" t="s">
        <v>786</v>
      </c>
      <c r="D1742" s="12" t="s">
        <v>661</v>
      </c>
      <c r="E1742" s="12">
        <v>3680.19</v>
      </c>
      <c r="F1742" s="14" t="str">
        <f t="shared" si="108"/>
        <v>2025-04-12ExpensePottery Barn Canada51335 Project Expense - Materials3680.19</v>
      </c>
      <c r="G1742" s="15">
        <f t="shared" si="109"/>
        <v>45759</v>
      </c>
      <c r="H1742" s="16" t="str">
        <f>IF((IFERROR((VLOOKUP(D1742,'Automation (QBO)'!A:B,2,FALSE)),"0"))=0,"Suspense",(IFERROR((VLOOKUP(D1742,'Automation (QBO)'!A:B,2,FALSE)),"Suspense")))</f>
        <v>Project Expense - Materials</v>
      </c>
      <c r="I1742" s="17">
        <f t="shared" si="110"/>
        <v>3680.19</v>
      </c>
      <c r="J1742" s="12" t="str">
        <f t="shared" si="111"/>
        <v>Project Expense - Materials</v>
      </c>
    </row>
    <row r="1743" spans="1:10" ht="16">
      <c r="A1743" s="13" t="s">
        <v>785</v>
      </c>
      <c r="B1743" s="12" t="s">
        <v>78</v>
      </c>
      <c r="C1743" s="12" t="s">
        <v>786</v>
      </c>
      <c r="D1743" s="12" t="s">
        <v>199</v>
      </c>
      <c r="E1743" s="12">
        <v>-171.97</v>
      </c>
      <c r="F1743" s="14" t="str">
        <f t="shared" si="108"/>
        <v>2025-04-12ExpensePottery Barn Canada21020 GST/HST Payable-171.97</v>
      </c>
      <c r="G1743" s="15">
        <f t="shared" si="109"/>
        <v>45759</v>
      </c>
      <c r="H1743" s="16" t="str">
        <f>IF((IFERROR((VLOOKUP(D1743,'Automation (QBO)'!A:B,2,FALSE)),"0"))=0,"Suspense",(IFERROR((VLOOKUP(D1743,'Automation (QBO)'!A:B,2,FALSE)),"Suspense")))</f>
        <v>GST/HST Payable</v>
      </c>
      <c r="I1743" s="17">
        <f t="shared" si="110"/>
        <v>-171.97</v>
      </c>
      <c r="J1743" s="12" t="str">
        <f t="shared" si="111"/>
        <v>GST/HST Payable</v>
      </c>
    </row>
    <row r="1744" spans="1:10" ht="16">
      <c r="A1744" s="13" t="s">
        <v>785</v>
      </c>
      <c r="B1744" s="12" t="s">
        <v>78</v>
      </c>
      <c r="C1744" s="12" t="s">
        <v>117</v>
      </c>
      <c r="D1744" s="12" t="s">
        <v>384</v>
      </c>
      <c r="E1744" s="12">
        <v>41.6</v>
      </c>
      <c r="F1744" s="14" t="str">
        <f t="shared" si="108"/>
        <v>2025-04-12ExpenseWebflow52165 Subscriptions (Annual)41.6</v>
      </c>
      <c r="G1744" s="15">
        <f t="shared" si="109"/>
        <v>45759</v>
      </c>
      <c r="H1744" s="16" t="str">
        <f>IF((IFERROR((VLOOKUP(D1744,'Automation (QBO)'!A:B,2,FALSE)),"0"))=0,"Suspense",(IFERROR((VLOOKUP(D1744,'Automation (QBO)'!A:B,2,FALSE)),"Suspense")))</f>
        <v>Subscriptions (Annual)</v>
      </c>
      <c r="I1744" s="17">
        <f t="shared" si="110"/>
        <v>41.6</v>
      </c>
      <c r="J1744" s="12" t="str">
        <f t="shared" si="111"/>
        <v>Subscriptions (Annual)</v>
      </c>
    </row>
    <row r="1745" spans="1:10" ht="16">
      <c r="A1745" s="13" t="s">
        <v>785</v>
      </c>
      <c r="B1745" s="12" t="s">
        <v>78</v>
      </c>
      <c r="C1745" s="12" t="s">
        <v>117</v>
      </c>
      <c r="D1745" s="12" t="s">
        <v>199</v>
      </c>
      <c r="E1745" s="12">
        <v>0</v>
      </c>
      <c r="F1745" s="14" t="str">
        <f t="shared" si="108"/>
        <v>2025-04-12ExpenseWebflow21020 GST/HST Payable0</v>
      </c>
      <c r="G1745" s="15">
        <f t="shared" si="109"/>
        <v>45759</v>
      </c>
      <c r="H1745" s="16" t="str">
        <f>IF((IFERROR((VLOOKUP(D1745,'Automation (QBO)'!A:B,2,FALSE)),"0"))=0,"Suspense",(IFERROR((VLOOKUP(D1745,'Automation (QBO)'!A:B,2,FALSE)),"Suspense")))</f>
        <v>GST/HST Payable</v>
      </c>
      <c r="I1745" s="17">
        <f t="shared" si="110"/>
        <v>0</v>
      </c>
      <c r="J1745" s="12" t="str">
        <f t="shared" si="111"/>
        <v>GST/HST Payable</v>
      </c>
    </row>
    <row r="1746" spans="1:10" ht="16">
      <c r="A1746" s="13" t="s">
        <v>785</v>
      </c>
      <c r="B1746" s="12" t="s">
        <v>78</v>
      </c>
      <c r="C1746" s="12" t="s">
        <v>321</v>
      </c>
      <c r="D1746" s="12" t="s">
        <v>506</v>
      </c>
      <c r="E1746" s="12">
        <v>74.06</v>
      </c>
      <c r="F1746" s="14" t="str">
        <f t="shared" si="108"/>
        <v>2025-04-12ExpenseLordco21010 Credit Card (CIBC Visa)74.06</v>
      </c>
      <c r="G1746" s="15">
        <f t="shared" si="109"/>
        <v>45759</v>
      </c>
      <c r="H1746" s="16" t="str">
        <f>IF((IFERROR((VLOOKUP(D1746,'Automation (QBO)'!A:B,2,FALSE)),"0"))=0,"Suspense",(IFERROR((VLOOKUP(D1746,'Automation (QBO)'!A:B,2,FALSE)),"Suspense")))</f>
        <v>Credit Card (CIBC Visa)</v>
      </c>
      <c r="I1746" s="17">
        <f t="shared" si="110"/>
        <v>74.06</v>
      </c>
      <c r="J1746" s="12" t="str">
        <f t="shared" si="111"/>
        <v>Credit Card (CIBC Visa)</v>
      </c>
    </row>
    <row r="1747" spans="1:10" ht="16">
      <c r="A1747" s="13" t="s">
        <v>785</v>
      </c>
      <c r="B1747" s="12" t="s">
        <v>78</v>
      </c>
      <c r="C1747" s="12" t="s">
        <v>786</v>
      </c>
      <c r="D1747" s="12" t="s">
        <v>506</v>
      </c>
      <c r="E1747" s="12">
        <v>3852.16</v>
      </c>
      <c r="F1747" s="14" t="str">
        <f t="shared" si="108"/>
        <v>2025-04-12ExpensePottery Barn Canada21010 Credit Card (CIBC Visa)3852.16</v>
      </c>
      <c r="G1747" s="15">
        <f t="shared" si="109"/>
        <v>45759</v>
      </c>
      <c r="H1747" s="16" t="str">
        <f>IF((IFERROR((VLOOKUP(D1747,'Automation (QBO)'!A:B,2,FALSE)),"0"))=0,"Suspense",(IFERROR((VLOOKUP(D1747,'Automation (QBO)'!A:B,2,FALSE)),"Suspense")))</f>
        <v>Credit Card (CIBC Visa)</v>
      </c>
      <c r="I1747" s="17">
        <f t="shared" si="110"/>
        <v>3852.16</v>
      </c>
      <c r="J1747" s="12" t="str">
        <f t="shared" si="111"/>
        <v>Credit Card (CIBC Visa)</v>
      </c>
    </row>
    <row r="1748" spans="1:10" ht="16">
      <c r="A1748" s="13" t="s">
        <v>785</v>
      </c>
      <c r="B1748" s="12" t="s">
        <v>78</v>
      </c>
      <c r="C1748" s="12" t="s">
        <v>117</v>
      </c>
      <c r="D1748" s="12" t="s">
        <v>506</v>
      </c>
      <c r="E1748" s="12">
        <v>41.6</v>
      </c>
      <c r="F1748" s="14" t="str">
        <f t="shared" si="108"/>
        <v>2025-04-12ExpenseWebflow21010 Credit Card (CIBC Visa)41.6</v>
      </c>
      <c r="G1748" s="15">
        <f t="shared" si="109"/>
        <v>45759</v>
      </c>
      <c r="H1748" s="16" t="str">
        <f>IF((IFERROR((VLOOKUP(D1748,'Automation (QBO)'!A:B,2,FALSE)),"0"))=0,"Suspense",(IFERROR((VLOOKUP(D1748,'Automation (QBO)'!A:B,2,FALSE)),"Suspense")))</f>
        <v>Credit Card (CIBC Visa)</v>
      </c>
      <c r="I1748" s="17">
        <f t="shared" si="110"/>
        <v>41.6</v>
      </c>
      <c r="J1748" s="12" t="str">
        <f t="shared" si="111"/>
        <v>Credit Card (CIBC Visa)</v>
      </c>
    </row>
    <row r="1749" spans="1:10" ht="16">
      <c r="A1749" s="13" t="s">
        <v>787</v>
      </c>
      <c r="B1749" s="12" t="s">
        <v>78</v>
      </c>
      <c r="C1749" s="12" t="s">
        <v>321</v>
      </c>
      <c r="D1749" s="12" t="s">
        <v>294</v>
      </c>
      <c r="E1749" s="12">
        <v>70.75</v>
      </c>
      <c r="F1749" s="14" t="str">
        <f t="shared" si="108"/>
        <v>2025-04-13ExpenseLordco52215 Repairs &amp; Maintenance70.75</v>
      </c>
      <c r="G1749" s="15">
        <f t="shared" si="109"/>
        <v>45760</v>
      </c>
      <c r="H1749" s="16" t="str">
        <f>IF((IFERROR((VLOOKUP(D1749,'Automation (QBO)'!A:B,2,FALSE)),"0"))=0,"Suspense",(IFERROR((VLOOKUP(D1749,'Automation (QBO)'!A:B,2,FALSE)),"Suspense")))</f>
        <v>Repairs &amp; Maintenance</v>
      </c>
      <c r="I1749" s="17">
        <f t="shared" si="110"/>
        <v>70.75</v>
      </c>
      <c r="J1749" s="12" t="str">
        <f t="shared" si="111"/>
        <v>Repairs &amp; Maintenance</v>
      </c>
    </row>
    <row r="1750" spans="1:10" ht="16">
      <c r="A1750" s="13" t="s">
        <v>787</v>
      </c>
      <c r="B1750" s="12" t="s">
        <v>78</v>
      </c>
      <c r="C1750" s="12" t="s">
        <v>321</v>
      </c>
      <c r="D1750" s="12" t="s">
        <v>199</v>
      </c>
      <c r="E1750" s="12">
        <v>-3.31</v>
      </c>
      <c r="F1750" s="14" t="str">
        <f t="shared" si="108"/>
        <v>2025-04-13ExpenseLordco21020 GST/HST Payable-3.31</v>
      </c>
      <c r="G1750" s="15">
        <f t="shared" si="109"/>
        <v>45760</v>
      </c>
      <c r="H1750" s="16" t="str">
        <f>IF((IFERROR((VLOOKUP(D1750,'Automation (QBO)'!A:B,2,FALSE)),"0"))=0,"Suspense",(IFERROR((VLOOKUP(D1750,'Automation (QBO)'!A:B,2,FALSE)),"Suspense")))</f>
        <v>GST/HST Payable</v>
      </c>
      <c r="I1750" s="17">
        <f t="shared" si="110"/>
        <v>-3.31</v>
      </c>
      <c r="J1750" s="12" t="str">
        <f t="shared" si="111"/>
        <v>GST/HST Payable</v>
      </c>
    </row>
    <row r="1751" spans="1:10" ht="16">
      <c r="A1751" s="13" t="s">
        <v>787</v>
      </c>
      <c r="B1751" s="12" t="s">
        <v>78</v>
      </c>
      <c r="C1751" s="12" t="s">
        <v>80</v>
      </c>
      <c r="D1751" s="12" t="s">
        <v>384</v>
      </c>
      <c r="E1751" s="12">
        <v>27.99</v>
      </c>
      <c r="F1751" s="14" t="str">
        <f t="shared" si="108"/>
        <v>2025-04-13ExpenseApple52165 Subscriptions (Annual)27.99</v>
      </c>
      <c r="G1751" s="15">
        <f t="shared" si="109"/>
        <v>45760</v>
      </c>
      <c r="H1751" s="16" t="str">
        <f>IF((IFERROR((VLOOKUP(D1751,'Automation (QBO)'!A:B,2,FALSE)),"0"))=0,"Suspense",(IFERROR((VLOOKUP(D1751,'Automation (QBO)'!A:B,2,FALSE)),"Suspense")))</f>
        <v>Subscriptions (Annual)</v>
      </c>
      <c r="I1751" s="17">
        <f t="shared" si="110"/>
        <v>27.99</v>
      </c>
      <c r="J1751" s="12" t="str">
        <f t="shared" si="111"/>
        <v>Subscriptions (Annual)</v>
      </c>
    </row>
    <row r="1752" spans="1:10" ht="16">
      <c r="A1752" s="13" t="s">
        <v>787</v>
      </c>
      <c r="B1752" s="12" t="s">
        <v>78</v>
      </c>
      <c r="C1752" s="12" t="s">
        <v>80</v>
      </c>
      <c r="D1752" s="12" t="s">
        <v>199</v>
      </c>
      <c r="E1752" s="12">
        <v>0</v>
      </c>
      <c r="F1752" s="14" t="str">
        <f t="shared" si="108"/>
        <v>2025-04-13ExpenseApple21020 GST/HST Payable0</v>
      </c>
      <c r="G1752" s="15">
        <f t="shared" si="109"/>
        <v>45760</v>
      </c>
      <c r="H1752" s="16" t="str">
        <f>IF((IFERROR((VLOOKUP(D1752,'Automation (QBO)'!A:B,2,FALSE)),"0"))=0,"Suspense",(IFERROR((VLOOKUP(D1752,'Automation (QBO)'!A:B,2,FALSE)),"Suspense")))</f>
        <v>GST/HST Payable</v>
      </c>
      <c r="I1752" s="17">
        <f t="shared" si="110"/>
        <v>0</v>
      </c>
      <c r="J1752" s="12" t="str">
        <f t="shared" si="111"/>
        <v>GST/HST Payable</v>
      </c>
    </row>
    <row r="1753" spans="1:10" ht="16">
      <c r="A1753" s="13" t="s">
        <v>787</v>
      </c>
      <c r="B1753" s="12" t="s">
        <v>78</v>
      </c>
      <c r="C1753" s="12" t="s">
        <v>89</v>
      </c>
      <c r="D1753" s="12" t="s">
        <v>670</v>
      </c>
      <c r="E1753" s="12">
        <v>107.81</v>
      </c>
      <c r="F1753" s="14" t="str">
        <f t="shared" si="108"/>
        <v>2025-04-13ExpenseShell Canada51205 COGS - Fuel107.81</v>
      </c>
      <c r="G1753" s="15">
        <f t="shared" si="109"/>
        <v>45760</v>
      </c>
      <c r="H1753" s="16" t="str">
        <f>IF((IFERROR((VLOOKUP(D1753,'Automation (QBO)'!A:B,2,FALSE)),"0"))=0,"Suspense",(IFERROR((VLOOKUP(D1753,'Automation (QBO)'!A:B,2,FALSE)),"Suspense")))</f>
        <v>Fuel</v>
      </c>
      <c r="I1753" s="17">
        <f t="shared" si="110"/>
        <v>107.81</v>
      </c>
      <c r="J1753" s="12" t="str">
        <f t="shared" si="111"/>
        <v>Fuel</v>
      </c>
    </row>
    <row r="1754" spans="1:10" ht="16">
      <c r="A1754" s="13" t="s">
        <v>787</v>
      </c>
      <c r="B1754" s="12" t="s">
        <v>78</v>
      </c>
      <c r="C1754" s="12" t="s">
        <v>89</v>
      </c>
      <c r="D1754" s="12" t="s">
        <v>199</v>
      </c>
      <c r="E1754" s="12">
        <v>-5.39</v>
      </c>
      <c r="F1754" s="14" t="str">
        <f t="shared" si="108"/>
        <v>2025-04-13ExpenseShell Canada21020 GST/HST Payable-5.39</v>
      </c>
      <c r="G1754" s="15">
        <f t="shared" si="109"/>
        <v>45760</v>
      </c>
      <c r="H1754" s="16" t="str">
        <f>IF((IFERROR((VLOOKUP(D1754,'Automation (QBO)'!A:B,2,FALSE)),"0"))=0,"Suspense",(IFERROR((VLOOKUP(D1754,'Automation (QBO)'!A:B,2,FALSE)),"Suspense")))</f>
        <v>GST/HST Payable</v>
      </c>
      <c r="I1754" s="17">
        <f t="shared" si="110"/>
        <v>-5.39</v>
      </c>
      <c r="J1754" s="12" t="str">
        <f t="shared" si="111"/>
        <v>GST/HST Payable</v>
      </c>
    </row>
    <row r="1755" spans="1:10" ht="16">
      <c r="A1755" s="13" t="s">
        <v>787</v>
      </c>
      <c r="B1755" s="12" t="s">
        <v>78</v>
      </c>
      <c r="C1755" s="12" t="s">
        <v>89</v>
      </c>
      <c r="D1755" s="12" t="s">
        <v>506</v>
      </c>
      <c r="E1755" s="12">
        <v>113.2</v>
      </c>
      <c r="F1755" s="14" t="str">
        <f t="shared" si="108"/>
        <v>2025-04-13ExpenseShell Canada21010 Credit Card (CIBC Visa)113.2</v>
      </c>
      <c r="G1755" s="15">
        <f t="shared" si="109"/>
        <v>45760</v>
      </c>
      <c r="H1755" s="16" t="str">
        <f>IF((IFERROR((VLOOKUP(D1755,'Automation (QBO)'!A:B,2,FALSE)),"0"))=0,"Suspense",(IFERROR((VLOOKUP(D1755,'Automation (QBO)'!A:B,2,FALSE)),"Suspense")))</f>
        <v>Credit Card (CIBC Visa)</v>
      </c>
      <c r="I1755" s="17">
        <f t="shared" si="110"/>
        <v>113.2</v>
      </c>
      <c r="J1755" s="12" t="str">
        <f t="shared" si="111"/>
        <v>Credit Card (CIBC Visa)</v>
      </c>
    </row>
    <row r="1756" spans="1:10" ht="16">
      <c r="A1756" s="13" t="s">
        <v>787</v>
      </c>
      <c r="B1756" s="12" t="s">
        <v>78</v>
      </c>
      <c r="C1756" s="12" t="s">
        <v>321</v>
      </c>
      <c r="D1756" s="12" t="s">
        <v>506</v>
      </c>
      <c r="E1756" s="12">
        <v>74.06</v>
      </c>
      <c r="F1756" s="14" t="str">
        <f t="shared" si="108"/>
        <v>2025-04-13ExpenseLordco21010 Credit Card (CIBC Visa)74.06</v>
      </c>
      <c r="G1756" s="15">
        <f t="shared" si="109"/>
        <v>45760</v>
      </c>
      <c r="H1756" s="16" t="str">
        <f>IF((IFERROR((VLOOKUP(D1756,'Automation (QBO)'!A:B,2,FALSE)),"0"))=0,"Suspense",(IFERROR((VLOOKUP(D1756,'Automation (QBO)'!A:B,2,FALSE)),"Suspense")))</f>
        <v>Credit Card (CIBC Visa)</v>
      </c>
      <c r="I1756" s="17">
        <f t="shared" si="110"/>
        <v>74.06</v>
      </c>
      <c r="J1756" s="12" t="str">
        <f t="shared" si="111"/>
        <v>Credit Card (CIBC Visa)</v>
      </c>
    </row>
    <row r="1757" spans="1:10" ht="16">
      <c r="A1757" s="13" t="s">
        <v>787</v>
      </c>
      <c r="B1757" s="12" t="s">
        <v>78</v>
      </c>
      <c r="C1757" s="12" t="s">
        <v>80</v>
      </c>
      <c r="D1757" s="12" t="s">
        <v>506</v>
      </c>
      <c r="E1757" s="12">
        <v>27.99</v>
      </c>
      <c r="F1757" s="14" t="str">
        <f t="shared" si="108"/>
        <v>2025-04-13ExpenseApple21010 Credit Card (CIBC Visa)27.99</v>
      </c>
      <c r="G1757" s="15">
        <f t="shared" si="109"/>
        <v>45760</v>
      </c>
      <c r="H1757" s="16" t="str">
        <f>IF((IFERROR((VLOOKUP(D1757,'Automation (QBO)'!A:B,2,FALSE)),"0"))=0,"Suspense",(IFERROR((VLOOKUP(D1757,'Automation (QBO)'!A:B,2,FALSE)),"Suspense")))</f>
        <v>Credit Card (CIBC Visa)</v>
      </c>
      <c r="I1757" s="17">
        <f t="shared" si="110"/>
        <v>27.99</v>
      </c>
      <c r="J1757" s="12" t="str">
        <f t="shared" si="111"/>
        <v>Credit Card (CIBC Visa)</v>
      </c>
    </row>
    <row r="1758" spans="1:10" ht="16">
      <c r="A1758" s="13" t="s">
        <v>788</v>
      </c>
      <c r="B1758" s="12" t="s">
        <v>84</v>
      </c>
      <c r="C1758" s="12" t="s">
        <v>754</v>
      </c>
      <c r="D1758" s="12" t="s">
        <v>844</v>
      </c>
      <c r="E1758" s="12">
        <v>23441.21</v>
      </c>
      <c r="F1758" s="14" t="str">
        <f t="shared" si="108"/>
        <v>2025-04-14InvoiceBrowns Newport Village:BSH NewPort Patio Project42035 Billable Expense Income23441.21</v>
      </c>
      <c r="G1758" s="15">
        <f t="shared" si="109"/>
        <v>45761</v>
      </c>
      <c r="H1758" s="16" t="str">
        <f>IF((IFERROR((VLOOKUP(D1758,'Automation (QBO)'!A:B,2,FALSE)),"0"))=0,"Suspense",(IFERROR((VLOOKUP(D1758,'Automation (QBO)'!A:B,2,FALSE)),"Suspense")))</f>
        <v>Suspense</v>
      </c>
      <c r="I1758" s="17">
        <f t="shared" si="110"/>
        <v>23441.21</v>
      </c>
      <c r="J1758" s="12" t="str">
        <f t="shared" si="111"/>
        <v>Suspense</v>
      </c>
    </row>
    <row r="1759" spans="1:10" ht="16">
      <c r="A1759" s="13" t="s">
        <v>788</v>
      </c>
      <c r="B1759" s="12" t="s">
        <v>84</v>
      </c>
      <c r="C1759" s="12" t="s">
        <v>754</v>
      </c>
      <c r="D1759" s="12" t="s">
        <v>760</v>
      </c>
      <c r="E1759" s="12">
        <v>4688.24</v>
      </c>
      <c r="F1759" s="14" t="str">
        <f t="shared" si="108"/>
        <v>2025-04-14InvoiceBrowns Newport Village:BSH NewPort Patio Project42015 Margin - Materials4688.24</v>
      </c>
      <c r="G1759" s="15">
        <f t="shared" si="109"/>
        <v>45761</v>
      </c>
      <c r="H1759" s="16" t="str">
        <f>IF((IFERROR((VLOOKUP(D1759,'Automation (QBO)'!A:B,2,FALSE)),"0"))=0,"Suspense",(IFERROR((VLOOKUP(D1759,'Automation (QBO)'!A:B,2,FALSE)),"Suspense")))</f>
        <v>Margin - Materials</v>
      </c>
      <c r="I1759" s="17">
        <f t="shared" si="110"/>
        <v>4688.24</v>
      </c>
      <c r="J1759" s="12" t="str">
        <f t="shared" si="111"/>
        <v>Margin - Materials</v>
      </c>
    </row>
    <row r="1760" spans="1:10" ht="16">
      <c r="A1760" s="13" t="s">
        <v>788</v>
      </c>
      <c r="B1760" s="12" t="s">
        <v>84</v>
      </c>
      <c r="C1760" s="12" t="s">
        <v>754</v>
      </c>
      <c r="D1760" s="12" t="s">
        <v>759</v>
      </c>
      <c r="E1760" s="12">
        <v>4462.5</v>
      </c>
      <c r="F1760" s="14" t="str">
        <f t="shared" si="108"/>
        <v>2025-04-14InvoiceBrowns Newport Village:BSH NewPort Patio Project41006 Labour - General4462.5</v>
      </c>
      <c r="G1760" s="15">
        <f t="shared" si="109"/>
        <v>45761</v>
      </c>
      <c r="H1760" s="16" t="str">
        <f>IF((IFERROR((VLOOKUP(D1760,'Automation (QBO)'!A:B,2,FALSE)),"0"))=0,"Suspense",(IFERROR((VLOOKUP(D1760,'Automation (QBO)'!A:B,2,FALSE)),"Suspense")))</f>
        <v>Labour - General</v>
      </c>
      <c r="I1760" s="17">
        <f t="shared" si="110"/>
        <v>4462.5</v>
      </c>
      <c r="J1760" s="12" t="str">
        <f t="shared" si="111"/>
        <v>Labour - General</v>
      </c>
    </row>
    <row r="1761" spans="1:10" ht="16">
      <c r="A1761" s="13" t="s">
        <v>788</v>
      </c>
      <c r="B1761" s="12" t="s">
        <v>84</v>
      </c>
      <c r="C1761" s="12" t="s">
        <v>754</v>
      </c>
      <c r="D1761" s="12" t="s">
        <v>667</v>
      </c>
      <c r="E1761" s="12">
        <v>892.5</v>
      </c>
      <c r="F1761" s="14" t="str">
        <f t="shared" si="108"/>
        <v>2025-04-14InvoiceBrowns Newport Village:BSH NewPort Patio Project41005 Labour - Project Managment892.5</v>
      </c>
      <c r="G1761" s="15">
        <f t="shared" si="109"/>
        <v>45761</v>
      </c>
      <c r="H1761" s="16" t="str">
        <f>IF((IFERROR((VLOOKUP(D1761,'Automation (QBO)'!A:B,2,FALSE)),"0"))=0,"Suspense",(IFERROR((VLOOKUP(D1761,'Automation (QBO)'!A:B,2,FALSE)),"Suspense")))</f>
        <v>Labour - Project Managment</v>
      </c>
      <c r="I1761" s="17">
        <f t="shared" si="110"/>
        <v>892.5</v>
      </c>
      <c r="J1761" s="12" t="str">
        <f t="shared" si="111"/>
        <v>Labour - Project Managment</v>
      </c>
    </row>
    <row r="1762" spans="1:10" ht="16">
      <c r="A1762" s="13" t="s">
        <v>788</v>
      </c>
      <c r="B1762" s="12" t="s">
        <v>84</v>
      </c>
      <c r="C1762" s="12" t="s">
        <v>114</v>
      </c>
      <c r="D1762" s="12" t="s">
        <v>667</v>
      </c>
      <c r="E1762" s="12">
        <v>15287.81</v>
      </c>
      <c r="F1762" s="14" t="str">
        <f t="shared" si="108"/>
        <v>2025-04-14InvoiceGarden of Granite Winery:Garden of Granite Project41005 Labour - Project Managment15287.81</v>
      </c>
      <c r="G1762" s="15">
        <f t="shared" si="109"/>
        <v>45761</v>
      </c>
      <c r="H1762" s="16" t="str">
        <f>IF((IFERROR((VLOOKUP(D1762,'Automation (QBO)'!A:B,2,FALSE)),"0"))=0,"Suspense",(IFERROR((VLOOKUP(D1762,'Automation (QBO)'!A:B,2,FALSE)),"Suspense")))</f>
        <v>Labour - Project Managment</v>
      </c>
      <c r="I1762" s="17">
        <f t="shared" si="110"/>
        <v>15287.81</v>
      </c>
      <c r="J1762" s="12" t="str">
        <f t="shared" si="111"/>
        <v>Labour - Project Managment</v>
      </c>
    </row>
    <row r="1763" spans="1:10" ht="16">
      <c r="A1763" s="13" t="s">
        <v>788</v>
      </c>
      <c r="B1763" s="12" t="s">
        <v>84</v>
      </c>
      <c r="C1763" s="12" t="s">
        <v>114</v>
      </c>
      <c r="D1763" s="12" t="s">
        <v>761</v>
      </c>
      <c r="E1763" s="12">
        <v>3057.56</v>
      </c>
      <c r="F1763" s="14" t="str">
        <f t="shared" si="108"/>
        <v>2025-04-14InvoiceGarden of Granite Winery:Garden of Granite Project42020 Margin - Subcontractor3057.56</v>
      </c>
      <c r="G1763" s="15">
        <f t="shared" si="109"/>
        <v>45761</v>
      </c>
      <c r="H1763" s="16" t="str">
        <f>IF((IFERROR((VLOOKUP(D1763,'Automation (QBO)'!A:B,2,FALSE)),"0"))=0,"Suspense",(IFERROR((VLOOKUP(D1763,'Automation (QBO)'!A:B,2,FALSE)),"Suspense")))</f>
        <v>Margin - Subcontractor</v>
      </c>
      <c r="I1763" s="17">
        <f t="shared" si="110"/>
        <v>3057.56</v>
      </c>
      <c r="J1763" s="12" t="str">
        <f t="shared" si="111"/>
        <v>Margin - Subcontractor</v>
      </c>
    </row>
    <row r="1764" spans="1:10" ht="16">
      <c r="A1764" s="13" t="s">
        <v>788</v>
      </c>
      <c r="B1764" s="12" t="s">
        <v>84</v>
      </c>
      <c r="C1764" s="12" t="s">
        <v>114</v>
      </c>
      <c r="D1764" s="12" t="s">
        <v>759</v>
      </c>
      <c r="E1764" s="12">
        <v>585</v>
      </c>
      <c r="F1764" s="14" t="str">
        <f t="shared" si="108"/>
        <v>2025-04-14InvoiceGarden of Granite Winery:Garden of Granite Project41006 Labour - General585</v>
      </c>
      <c r="G1764" s="15">
        <f t="shared" si="109"/>
        <v>45761</v>
      </c>
      <c r="H1764" s="16" t="str">
        <f>IF((IFERROR((VLOOKUP(D1764,'Automation (QBO)'!A:B,2,FALSE)),"0"))=0,"Suspense",(IFERROR((VLOOKUP(D1764,'Automation (QBO)'!A:B,2,FALSE)),"Suspense")))</f>
        <v>Labour - General</v>
      </c>
      <c r="I1764" s="17">
        <f t="shared" si="110"/>
        <v>585</v>
      </c>
      <c r="J1764" s="12" t="str">
        <f t="shared" si="111"/>
        <v>Labour - General</v>
      </c>
    </row>
    <row r="1765" spans="1:10" ht="16">
      <c r="A1765" s="13" t="s">
        <v>788</v>
      </c>
      <c r="B1765" s="12" t="s">
        <v>84</v>
      </c>
      <c r="C1765" s="12" t="s">
        <v>114</v>
      </c>
      <c r="D1765" s="12" t="s">
        <v>667</v>
      </c>
      <c r="E1765" s="12">
        <v>117</v>
      </c>
      <c r="F1765" s="14" t="str">
        <f t="shared" si="108"/>
        <v>2025-04-14InvoiceGarden of Granite Winery:Garden of Granite Project41005 Labour - Project Managment117</v>
      </c>
      <c r="G1765" s="15">
        <f t="shared" si="109"/>
        <v>45761</v>
      </c>
      <c r="H1765" s="16" t="str">
        <f>IF((IFERROR((VLOOKUP(D1765,'Automation (QBO)'!A:B,2,FALSE)),"0"))=0,"Suspense",(IFERROR((VLOOKUP(D1765,'Automation (QBO)'!A:B,2,FALSE)),"Suspense")))</f>
        <v>Labour - Project Managment</v>
      </c>
      <c r="I1765" s="17">
        <f t="shared" si="110"/>
        <v>117</v>
      </c>
      <c r="J1765" s="12" t="str">
        <f t="shared" si="111"/>
        <v>Labour - Project Managment</v>
      </c>
    </row>
    <row r="1766" spans="1:10" ht="16">
      <c r="A1766" s="13" t="s">
        <v>788</v>
      </c>
      <c r="B1766" s="12" t="s">
        <v>78</v>
      </c>
      <c r="C1766" s="12" t="s">
        <v>712</v>
      </c>
      <c r="D1766" s="12" t="s">
        <v>655</v>
      </c>
      <c r="E1766" s="12">
        <v>1567</v>
      </c>
      <c r="F1766" s="14" t="str">
        <f t="shared" si="108"/>
        <v>2025-04-14ExpenseJosh Sathiananthan LTD.51320 Project Expense - Subcontractors1567</v>
      </c>
      <c r="G1766" s="15">
        <f t="shared" si="109"/>
        <v>45761</v>
      </c>
      <c r="H1766" s="16" t="str">
        <f>IF((IFERROR((VLOOKUP(D1766,'Automation (QBO)'!A:B,2,FALSE)),"0"))=0,"Suspense",(IFERROR((VLOOKUP(D1766,'Automation (QBO)'!A:B,2,FALSE)),"Suspense")))</f>
        <v>Project Expense - Subcontractors</v>
      </c>
      <c r="I1766" s="17">
        <f t="shared" si="110"/>
        <v>1567</v>
      </c>
      <c r="J1766" s="12" t="str">
        <f t="shared" si="111"/>
        <v>Project Expense - Subcontractors</v>
      </c>
    </row>
    <row r="1767" spans="1:10" ht="16">
      <c r="A1767" s="13" t="s">
        <v>788</v>
      </c>
      <c r="B1767" s="12" t="s">
        <v>78</v>
      </c>
      <c r="C1767" s="12" t="s">
        <v>712</v>
      </c>
      <c r="D1767" s="12" t="s">
        <v>199</v>
      </c>
      <c r="E1767" s="12">
        <v>0</v>
      </c>
      <c r="F1767" s="14" t="str">
        <f t="shared" si="108"/>
        <v>2025-04-14ExpenseJosh Sathiananthan LTD.21020 GST/HST Payable0</v>
      </c>
      <c r="G1767" s="15">
        <f t="shared" si="109"/>
        <v>45761</v>
      </c>
      <c r="H1767" s="16" t="str">
        <f>IF((IFERROR((VLOOKUP(D1767,'Automation (QBO)'!A:B,2,FALSE)),"0"))=0,"Suspense",(IFERROR((VLOOKUP(D1767,'Automation (QBO)'!A:B,2,FALSE)),"Suspense")))</f>
        <v>GST/HST Payable</v>
      </c>
      <c r="I1767" s="17">
        <f t="shared" si="110"/>
        <v>0</v>
      </c>
      <c r="J1767" s="12" t="str">
        <f t="shared" si="111"/>
        <v>GST/HST Payable</v>
      </c>
    </row>
    <row r="1768" spans="1:10" ht="16">
      <c r="A1768" s="13" t="s">
        <v>788</v>
      </c>
      <c r="B1768" s="12" t="s">
        <v>78</v>
      </c>
      <c r="C1768" s="12" t="s">
        <v>100</v>
      </c>
      <c r="D1768" s="12" t="s">
        <v>384</v>
      </c>
      <c r="E1768" s="12">
        <v>22.85</v>
      </c>
      <c r="F1768" s="14" t="str">
        <f t="shared" si="108"/>
        <v>2025-04-14ExpenseMicrosoft Canada Inc52165 Subscriptions (Annual)22.85</v>
      </c>
      <c r="G1768" s="15">
        <f t="shared" si="109"/>
        <v>45761</v>
      </c>
      <c r="H1768" s="16" t="str">
        <f>IF((IFERROR((VLOOKUP(D1768,'Automation (QBO)'!A:B,2,FALSE)),"0"))=0,"Suspense",(IFERROR((VLOOKUP(D1768,'Automation (QBO)'!A:B,2,FALSE)),"Suspense")))</f>
        <v>Subscriptions (Annual)</v>
      </c>
      <c r="I1768" s="17">
        <f t="shared" si="110"/>
        <v>22.85</v>
      </c>
      <c r="J1768" s="12" t="str">
        <f t="shared" si="111"/>
        <v>Subscriptions (Annual)</v>
      </c>
    </row>
    <row r="1769" spans="1:10" ht="16">
      <c r="A1769" s="13" t="s">
        <v>788</v>
      </c>
      <c r="B1769" s="12" t="s">
        <v>78</v>
      </c>
      <c r="C1769" s="12" t="s">
        <v>100</v>
      </c>
      <c r="D1769" s="12" t="s">
        <v>199</v>
      </c>
      <c r="E1769" s="12">
        <v>0</v>
      </c>
      <c r="F1769" s="14" t="str">
        <f t="shared" si="108"/>
        <v>2025-04-14ExpenseMicrosoft Canada Inc21020 GST/HST Payable0</v>
      </c>
      <c r="G1769" s="15">
        <f t="shared" si="109"/>
        <v>45761</v>
      </c>
      <c r="H1769" s="16" t="str">
        <f>IF((IFERROR((VLOOKUP(D1769,'Automation (QBO)'!A:B,2,FALSE)),"0"))=0,"Suspense",(IFERROR((VLOOKUP(D1769,'Automation (QBO)'!A:B,2,FALSE)),"Suspense")))</f>
        <v>GST/HST Payable</v>
      </c>
      <c r="I1769" s="17">
        <f t="shared" si="110"/>
        <v>0</v>
      </c>
      <c r="J1769" s="12" t="str">
        <f t="shared" si="111"/>
        <v>GST/HST Payable</v>
      </c>
    </row>
    <row r="1770" spans="1:10" ht="16">
      <c r="A1770" s="13" t="s">
        <v>788</v>
      </c>
      <c r="B1770" s="12" t="s">
        <v>78</v>
      </c>
      <c r="C1770" s="12" t="s">
        <v>100</v>
      </c>
      <c r="D1770" s="12" t="s">
        <v>384</v>
      </c>
      <c r="E1770" s="12">
        <v>10.98</v>
      </c>
      <c r="F1770" s="14" t="str">
        <f t="shared" si="108"/>
        <v>2025-04-14ExpenseMicrosoft Canada Inc52165 Subscriptions (Annual)10.98</v>
      </c>
      <c r="G1770" s="15">
        <f t="shared" si="109"/>
        <v>45761</v>
      </c>
      <c r="H1770" s="16" t="str">
        <f>IF((IFERROR((VLOOKUP(D1770,'Automation (QBO)'!A:B,2,FALSE)),"0"))=0,"Suspense",(IFERROR((VLOOKUP(D1770,'Automation (QBO)'!A:B,2,FALSE)),"Suspense")))</f>
        <v>Subscriptions (Annual)</v>
      </c>
      <c r="I1770" s="17">
        <f t="shared" si="110"/>
        <v>10.98</v>
      </c>
      <c r="J1770" s="12" t="str">
        <f t="shared" si="111"/>
        <v>Subscriptions (Annual)</v>
      </c>
    </row>
    <row r="1771" spans="1:10" ht="16">
      <c r="A1771" s="13" t="s">
        <v>788</v>
      </c>
      <c r="B1771" s="12" t="s">
        <v>78</v>
      </c>
      <c r="C1771" s="12" t="s">
        <v>100</v>
      </c>
      <c r="D1771" s="12" t="s">
        <v>199</v>
      </c>
      <c r="E1771" s="12">
        <v>0</v>
      </c>
      <c r="F1771" s="14" t="str">
        <f t="shared" si="108"/>
        <v>2025-04-14ExpenseMicrosoft Canada Inc21020 GST/HST Payable0</v>
      </c>
      <c r="G1771" s="15">
        <f t="shared" si="109"/>
        <v>45761</v>
      </c>
      <c r="H1771" s="16" t="str">
        <f>IF((IFERROR((VLOOKUP(D1771,'Automation (QBO)'!A:B,2,FALSE)),"0"))=0,"Suspense",(IFERROR((VLOOKUP(D1771,'Automation (QBO)'!A:B,2,FALSE)),"Suspense")))</f>
        <v>GST/HST Payable</v>
      </c>
      <c r="I1771" s="17">
        <f t="shared" si="110"/>
        <v>0</v>
      </c>
      <c r="J1771" s="12" t="str">
        <f t="shared" si="111"/>
        <v>GST/HST Payable</v>
      </c>
    </row>
    <row r="1772" spans="1:10" ht="16">
      <c r="A1772" s="13" t="s">
        <v>788</v>
      </c>
      <c r="B1772" s="12" t="s">
        <v>78</v>
      </c>
      <c r="C1772" s="12" t="s">
        <v>100</v>
      </c>
      <c r="D1772" s="12" t="s">
        <v>384</v>
      </c>
      <c r="E1772" s="12">
        <v>12.1</v>
      </c>
      <c r="F1772" s="14" t="str">
        <f t="shared" si="108"/>
        <v>2025-04-14ExpenseMicrosoft Canada Inc52165 Subscriptions (Annual)12.1</v>
      </c>
      <c r="G1772" s="15">
        <f t="shared" si="109"/>
        <v>45761</v>
      </c>
      <c r="H1772" s="16" t="str">
        <f>IF((IFERROR((VLOOKUP(D1772,'Automation (QBO)'!A:B,2,FALSE)),"0"))=0,"Suspense",(IFERROR((VLOOKUP(D1772,'Automation (QBO)'!A:B,2,FALSE)),"Suspense")))</f>
        <v>Subscriptions (Annual)</v>
      </c>
      <c r="I1772" s="17">
        <f t="shared" si="110"/>
        <v>12.1</v>
      </c>
      <c r="J1772" s="12" t="str">
        <f t="shared" si="111"/>
        <v>Subscriptions (Annual)</v>
      </c>
    </row>
    <row r="1773" spans="1:10" ht="16">
      <c r="A1773" s="13" t="s">
        <v>788</v>
      </c>
      <c r="B1773" s="12" t="s">
        <v>78</v>
      </c>
      <c r="C1773" s="12" t="s">
        <v>100</v>
      </c>
      <c r="D1773" s="12" t="s">
        <v>199</v>
      </c>
      <c r="E1773" s="12">
        <v>0</v>
      </c>
      <c r="F1773" s="14" t="str">
        <f t="shared" si="108"/>
        <v>2025-04-14ExpenseMicrosoft Canada Inc21020 GST/HST Payable0</v>
      </c>
      <c r="G1773" s="15">
        <f t="shared" si="109"/>
        <v>45761</v>
      </c>
      <c r="H1773" s="16" t="str">
        <f>IF((IFERROR((VLOOKUP(D1773,'Automation (QBO)'!A:B,2,FALSE)),"0"))=0,"Suspense",(IFERROR((VLOOKUP(D1773,'Automation (QBO)'!A:B,2,FALSE)),"Suspense")))</f>
        <v>GST/HST Payable</v>
      </c>
      <c r="I1773" s="17">
        <f t="shared" si="110"/>
        <v>0</v>
      </c>
      <c r="J1773" s="12" t="str">
        <f t="shared" si="111"/>
        <v>GST/HST Payable</v>
      </c>
    </row>
    <row r="1774" spans="1:10" ht="16">
      <c r="A1774" s="13" t="s">
        <v>788</v>
      </c>
      <c r="B1774" s="12" t="s">
        <v>78</v>
      </c>
      <c r="C1774" s="12" t="s">
        <v>791</v>
      </c>
      <c r="D1774" s="12" t="s">
        <v>661</v>
      </c>
      <c r="E1774" s="12">
        <v>5.6</v>
      </c>
      <c r="F1774" s="14" t="str">
        <f t="shared" si="108"/>
        <v>2025-04-14ExpenseHeritage Home &amp; Gifts Port Moody51335 Project Expense - Materials5.6</v>
      </c>
      <c r="G1774" s="15">
        <f t="shared" si="109"/>
        <v>45761</v>
      </c>
      <c r="H1774" s="16" t="str">
        <f>IF((IFERROR((VLOOKUP(D1774,'Automation (QBO)'!A:B,2,FALSE)),"0"))=0,"Suspense",(IFERROR((VLOOKUP(D1774,'Automation (QBO)'!A:B,2,FALSE)),"Suspense")))</f>
        <v>Project Expense - Materials</v>
      </c>
      <c r="I1774" s="17">
        <f t="shared" si="110"/>
        <v>5.6</v>
      </c>
      <c r="J1774" s="12" t="str">
        <f t="shared" si="111"/>
        <v>Project Expense - Materials</v>
      </c>
    </row>
    <row r="1775" spans="1:10" ht="16">
      <c r="A1775" s="13" t="s">
        <v>788</v>
      </c>
      <c r="B1775" s="12" t="s">
        <v>78</v>
      </c>
      <c r="C1775" s="12" t="s">
        <v>791</v>
      </c>
      <c r="D1775" s="12" t="s">
        <v>199</v>
      </c>
      <c r="E1775" s="12">
        <v>0</v>
      </c>
      <c r="F1775" s="14" t="str">
        <f t="shared" si="108"/>
        <v>2025-04-14ExpenseHeritage Home &amp; Gifts Port Moody21020 GST/HST Payable0</v>
      </c>
      <c r="G1775" s="15">
        <f t="shared" si="109"/>
        <v>45761</v>
      </c>
      <c r="H1775" s="16" t="str">
        <f>IF((IFERROR((VLOOKUP(D1775,'Automation (QBO)'!A:B,2,FALSE)),"0"))=0,"Suspense",(IFERROR((VLOOKUP(D1775,'Automation (QBO)'!A:B,2,FALSE)),"Suspense")))</f>
        <v>GST/HST Payable</v>
      </c>
      <c r="I1775" s="17">
        <f t="shared" si="110"/>
        <v>0</v>
      </c>
      <c r="J1775" s="12" t="str">
        <f t="shared" si="111"/>
        <v>GST/HST Payable</v>
      </c>
    </row>
    <row r="1776" spans="1:10" ht="16">
      <c r="A1776" s="13" t="s">
        <v>788</v>
      </c>
      <c r="B1776" s="12" t="s">
        <v>84</v>
      </c>
      <c r="C1776" s="12" t="s">
        <v>754</v>
      </c>
      <c r="D1776" s="12" t="s">
        <v>666</v>
      </c>
      <c r="E1776" s="12">
        <v>0</v>
      </c>
      <c r="F1776" s="14" t="str">
        <f t="shared" si="108"/>
        <v>2025-04-14InvoiceBrowns Newport Village:BSH NewPort Patio Project12000 [Accounts Receivable]0</v>
      </c>
      <c r="G1776" s="15">
        <f t="shared" si="109"/>
        <v>45761</v>
      </c>
      <c r="H1776" s="16" t="str">
        <f>IF((IFERROR((VLOOKUP(D1776,'Automation (QBO)'!A:B,2,FALSE)),"0"))=0,"Suspense",(IFERROR((VLOOKUP(D1776,'Automation (QBO)'!A:B,2,FALSE)),"Suspense")))</f>
        <v>Accounts Recievable - Suspense</v>
      </c>
      <c r="I1776" s="17">
        <f t="shared" si="110"/>
        <v>0</v>
      </c>
      <c r="J1776" s="12" t="str">
        <f t="shared" si="111"/>
        <v>Accounts Recievable - Suspense</v>
      </c>
    </row>
    <row r="1777" spans="1:10" ht="16">
      <c r="A1777" s="13" t="s">
        <v>788</v>
      </c>
      <c r="B1777" s="12" t="s">
        <v>84</v>
      </c>
      <c r="C1777" s="12" t="s">
        <v>754</v>
      </c>
      <c r="D1777" s="12" t="s">
        <v>218</v>
      </c>
      <c r="E1777" s="12">
        <v>-35158.68</v>
      </c>
      <c r="F1777" s="14" t="str">
        <f t="shared" si="108"/>
        <v>2025-04-14InvoiceBrowns Newport Village:BSH NewPort Patio Project21045 Deposit Received-35158.68</v>
      </c>
      <c r="G1777" s="15">
        <f t="shared" si="109"/>
        <v>45761</v>
      </c>
      <c r="H1777" s="16" t="str">
        <f>IF((IFERROR((VLOOKUP(D1777,'Automation (QBO)'!A:B,2,FALSE)),"0"))=0,"Suspense",(IFERROR((VLOOKUP(D1777,'Automation (QBO)'!A:B,2,FALSE)),"Suspense")))</f>
        <v>Liability - Depostis Received</v>
      </c>
      <c r="I1777" s="17">
        <f t="shared" si="110"/>
        <v>-35158.68</v>
      </c>
      <c r="J1777" s="12" t="str">
        <f t="shared" si="111"/>
        <v>Liability - Depostis Received</v>
      </c>
    </row>
    <row r="1778" spans="1:10" ht="16">
      <c r="A1778" s="13" t="s">
        <v>788</v>
      </c>
      <c r="B1778" s="12" t="s">
        <v>84</v>
      </c>
      <c r="C1778" s="12" t="s">
        <v>754</v>
      </c>
      <c r="D1778" s="12" t="s">
        <v>199</v>
      </c>
      <c r="E1778" s="12">
        <v>1674.23</v>
      </c>
      <c r="F1778" s="14" t="str">
        <f t="shared" si="108"/>
        <v>2025-04-14InvoiceBrowns Newport Village:BSH NewPort Patio Project21020 GST/HST Payable1674.23</v>
      </c>
      <c r="G1778" s="15">
        <f t="shared" si="109"/>
        <v>45761</v>
      </c>
      <c r="H1778" s="16" t="str">
        <f>IF((IFERROR((VLOOKUP(D1778,'Automation (QBO)'!A:B,2,FALSE)),"0"))=0,"Suspense",(IFERROR((VLOOKUP(D1778,'Automation (QBO)'!A:B,2,FALSE)),"Suspense")))</f>
        <v>GST/HST Payable</v>
      </c>
      <c r="I1778" s="17">
        <f t="shared" si="110"/>
        <v>1674.23</v>
      </c>
      <c r="J1778" s="12" t="str">
        <f t="shared" si="111"/>
        <v>GST/HST Payable</v>
      </c>
    </row>
    <row r="1779" spans="1:10" ht="16">
      <c r="A1779" s="13" t="s">
        <v>788</v>
      </c>
      <c r="B1779" s="12" t="s">
        <v>84</v>
      </c>
      <c r="C1779" s="12" t="s">
        <v>754</v>
      </c>
      <c r="D1779" s="12" t="s">
        <v>199</v>
      </c>
      <c r="E1779" s="12">
        <v>0</v>
      </c>
      <c r="F1779" s="14" t="str">
        <f t="shared" si="108"/>
        <v>2025-04-14InvoiceBrowns Newport Village:BSH NewPort Patio Project21020 GST/HST Payable0</v>
      </c>
      <c r="G1779" s="15">
        <f t="shared" si="109"/>
        <v>45761</v>
      </c>
      <c r="H1779" s="16" t="str">
        <f>IF((IFERROR((VLOOKUP(D1779,'Automation (QBO)'!A:B,2,FALSE)),"0"))=0,"Suspense",(IFERROR((VLOOKUP(D1779,'Automation (QBO)'!A:B,2,FALSE)),"Suspense")))</f>
        <v>GST/HST Payable</v>
      </c>
      <c r="I1779" s="17">
        <f t="shared" si="110"/>
        <v>0</v>
      </c>
      <c r="J1779" s="12" t="str">
        <f t="shared" si="111"/>
        <v>GST/HST Payable</v>
      </c>
    </row>
    <row r="1780" spans="1:10" ht="16">
      <c r="A1780" s="13" t="s">
        <v>788</v>
      </c>
      <c r="B1780" s="12" t="s">
        <v>78</v>
      </c>
      <c r="C1780" s="12" t="s">
        <v>712</v>
      </c>
      <c r="D1780" s="12" t="s">
        <v>201</v>
      </c>
      <c r="E1780" s="12">
        <v>-1567</v>
      </c>
      <c r="F1780" s="14" t="str">
        <f t="shared" si="108"/>
        <v>2025-04-14ExpenseJosh Sathiananthan LTD.11005 Chequing (CIBC)-1567</v>
      </c>
      <c r="G1780" s="15">
        <f t="shared" si="109"/>
        <v>45761</v>
      </c>
      <c r="H1780" s="16" t="str">
        <f>IF((IFERROR((VLOOKUP(D1780,'Automation (QBO)'!A:B,2,FALSE)),"0"))=0,"Suspense",(IFERROR((VLOOKUP(D1780,'Automation (QBO)'!A:B,2,FALSE)),"Suspense")))</f>
        <v>Chequing (CIBC)</v>
      </c>
      <c r="I1780" s="17">
        <f t="shared" si="110"/>
        <v>-1567</v>
      </c>
      <c r="J1780" s="12" t="str">
        <f t="shared" si="111"/>
        <v>Chequing (CIBC)</v>
      </c>
    </row>
    <row r="1781" spans="1:10" ht="16">
      <c r="A1781" s="13" t="s">
        <v>788</v>
      </c>
      <c r="B1781" s="12" t="s">
        <v>78</v>
      </c>
      <c r="C1781" s="12" t="s">
        <v>100</v>
      </c>
      <c r="D1781" s="12" t="s">
        <v>506</v>
      </c>
      <c r="E1781" s="12">
        <v>22.85</v>
      </c>
      <c r="F1781" s="14" t="str">
        <f t="shared" si="108"/>
        <v>2025-04-14ExpenseMicrosoft Canada Inc21010 Credit Card (CIBC Visa)22.85</v>
      </c>
      <c r="G1781" s="15">
        <f t="shared" si="109"/>
        <v>45761</v>
      </c>
      <c r="H1781" s="16" t="str">
        <f>IF((IFERROR((VLOOKUP(D1781,'Automation (QBO)'!A:B,2,FALSE)),"0"))=0,"Suspense",(IFERROR((VLOOKUP(D1781,'Automation (QBO)'!A:B,2,FALSE)),"Suspense")))</f>
        <v>Credit Card (CIBC Visa)</v>
      </c>
      <c r="I1781" s="17">
        <f t="shared" si="110"/>
        <v>22.85</v>
      </c>
      <c r="J1781" s="12" t="str">
        <f t="shared" si="111"/>
        <v>Credit Card (CIBC Visa)</v>
      </c>
    </row>
    <row r="1782" spans="1:10" ht="16">
      <c r="A1782" s="13" t="s">
        <v>788</v>
      </c>
      <c r="B1782" s="12" t="s">
        <v>78</v>
      </c>
      <c r="C1782" s="12" t="s">
        <v>100</v>
      </c>
      <c r="D1782" s="12" t="s">
        <v>506</v>
      </c>
      <c r="E1782" s="12">
        <v>10.98</v>
      </c>
      <c r="F1782" s="14" t="str">
        <f t="shared" si="108"/>
        <v>2025-04-14ExpenseMicrosoft Canada Inc21010 Credit Card (CIBC Visa)10.98</v>
      </c>
      <c r="G1782" s="15">
        <f t="shared" si="109"/>
        <v>45761</v>
      </c>
      <c r="H1782" s="16" t="str">
        <f>IF((IFERROR((VLOOKUP(D1782,'Automation (QBO)'!A:B,2,FALSE)),"0"))=0,"Suspense",(IFERROR((VLOOKUP(D1782,'Automation (QBO)'!A:B,2,FALSE)),"Suspense")))</f>
        <v>Credit Card (CIBC Visa)</v>
      </c>
      <c r="I1782" s="17">
        <f t="shared" si="110"/>
        <v>10.98</v>
      </c>
      <c r="J1782" s="12" t="str">
        <f t="shared" si="111"/>
        <v>Credit Card (CIBC Visa)</v>
      </c>
    </row>
    <row r="1783" spans="1:10" ht="16">
      <c r="A1783" s="13" t="s">
        <v>788</v>
      </c>
      <c r="B1783" s="12" t="s">
        <v>78</v>
      </c>
      <c r="C1783" s="12" t="s">
        <v>791</v>
      </c>
      <c r="D1783" s="12" t="s">
        <v>506</v>
      </c>
      <c r="E1783" s="12">
        <v>5.6</v>
      </c>
      <c r="F1783" s="14" t="str">
        <f t="shared" si="108"/>
        <v>2025-04-14ExpenseHeritage Home &amp; Gifts Port Moody21010 Credit Card (CIBC Visa)5.6</v>
      </c>
      <c r="G1783" s="15">
        <f t="shared" si="109"/>
        <v>45761</v>
      </c>
      <c r="H1783" s="16" t="str">
        <f>IF((IFERROR((VLOOKUP(D1783,'Automation (QBO)'!A:B,2,FALSE)),"0"))=0,"Suspense",(IFERROR((VLOOKUP(D1783,'Automation (QBO)'!A:B,2,FALSE)),"Suspense")))</f>
        <v>Credit Card (CIBC Visa)</v>
      </c>
      <c r="I1783" s="17">
        <f t="shared" si="110"/>
        <v>5.6</v>
      </c>
      <c r="J1783" s="12" t="str">
        <f t="shared" si="111"/>
        <v>Credit Card (CIBC Visa)</v>
      </c>
    </row>
    <row r="1784" spans="1:10" ht="16">
      <c r="A1784" s="13" t="s">
        <v>788</v>
      </c>
      <c r="B1784" s="12" t="s">
        <v>78</v>
      </c>
      <c r="C1784" s="12" t="s">
        <v>100</v>
      </c>
      <c r="D1784" s="12" t="s">
        <v>506</v>
      </c>
      <c r="E1784" s="12">
        <v>12.1</v>
      </c>
      <c r="F1784" s="14" t="str">
        <f t="shared" si="108"/>
        <v>2025-04-14ExpenseMicrosoft Canada Inc21010 Credit Card (CIBC Visa)12.1</v>
      </c>
      <c r="G1784" s="15">
        <f t="shared" si="109"/>
        <v>45761</v>
      </c>
      <c r="H1784" s="16" t="str">
        <f>IF((IFERROR((VLOOKUP(D1784,'Automation (QBO)'!A:B,2,FALSE)),"0"))=0,"Suspense",(IFERROR((VLOOKUP(D1784,'Automation (QBO)'!A:B,2,FALSE)),"Suspense")))</f>
        <v>Credit Card (CIBC Visa)</v>
      </c>
      <c r="I1784" s="17">
        <f t="shared" si="110"/>
        <v>12.1</v>
      </c>
      <c r="J1784" s="12" t="str">
        <f t="shared" si="111"/>
        <v>Credit Card (CIBC Visa)</v>
      </c>
    </row>
    <row r="1785" spans="1:10" ht="16">
      <c r="A1785" s="13" t="s">
        <v>788</v>
      </c>
      <c r="B1785" s="12" t="s">
        <v>84</v>
      </c>
      <c r="C1785" s="12" t="s">
        <v>114</v>
      </c>
      <c r="D1785" s="12" t="s">
        <v>666</v>
      </c>
      <c r="E1785" s="12">
        <v>0</v>
      </c>
      <c r="F1785" s="14" t="str">
        <f t="shared" si="108"/>
        <v>2025-04-14InvoiceGarden of Granite Winery:Garden of Granite Project12000 [Accounts Receivable]0</v>
      </c>
      <c r="G1785" s="15">
        <f t="shared" si="109"/>
        <v>45761</v>
      </c>
      <c r="H1785" s="16" t="str">
        <f>IF((IFERROR((VLOOKUP(D1785,'Automation (QBO)'!A:B,2,FALSE)),"0"))=0,"Suspense",(IFERROR((VLOOKUP(D1785,'Automation (QBO)'!A:B,2,FALSE)),"Suspense")))</f>
        <v>Accounts Recievable - Suspense</v>
      </c>
      <c r="I1785" s="17">
        <f t="shared" si="110"/>
        <v>0</v>
      </c>
      <c r="J1785" s="12" t="str">
        <f t="shared" si="111"/>
        <v>Accounts Recievable - Suspense</v>
      </c>
    </row>
    <row r="1786" spans="1:10" ht="16">
      <c r="A1786" s="13" t="s">
        <v>788</v>
      </c>
      <c r="B1786" s="12" t="s">
        <v>84</v>
      </c>
      <c r="C1786" s="12" t="s">
        <v>114</v>
      </c>
      <c r="D1786" s="12" t="s">
        <v>218</v>
      </c>
      <c r="E1786" s="12">
        <v>-19999.740000000002</v>
      </c>
      <c r="F1786" s="14" t="str">
        <f t="shared" si="108"/>
        <v>2025-04-14InvoiceGarden of Granite Winery:Garden of Granite Project21045 Deposit Received-19999.74</v>
      </c>
      <c r="G1786" s="15">
        <f t="shared" si="109"/>
        <v>45761</v>
      </c>
      <c r="H1786" s="16" t="str">
        <f>IF((IFERROR((VLOOKUP(D1786,'Automation (QBO)'!A:B,2,FALSE)),"0"))=0,"Suspense",(IFERROR((VLOOKUP(D1786,'Automation (QBO)'!A:B,2,FALSE)),"Suspense")))</f>
        <v>Liability - Depostis Received</v>
      </c>
      <c r="I1786" s="17">
        <f t="shared" si="110"/>
        <v>-19999.740000000002</v>
      </c>
      <c r="J1786" s="12" t="str">
        <f t="shared" si="111"/>
        <v>Liability - Depostis Received</v>
      </c>
    </row>
    <row r="1787" spans="1:10" ht="16">
      <c r="A1787" s="13" t="s">
        <v>788</v>
      </c>
      <c r="B1787" s="12" t="s">
        <v>84</v>
      </c>
      <c r="C1787" s="12" t="s">
        <v>114</v>
      </c>
      <c r="D1787" s="12" t="s">
        <v>199</v>
      </c>
      <c r="E1787" s="12">
        <v>952.37</v>
      </c>
      <c r="F1787" s="14" t="str">
        <f t="shared" si="108"/>
        <v>2025-04-14InvoiceGarden of Granite Winery:Garden of Granite Project21020 GST/HST Payable952.37</v>
      </c>
      <c r="G1787" s="15">
        <f t="shared" si="109"/>
        <v>45761</v>
      </c>
      <c r="H1787" s="16" t="str">
        <f>IF((IFERROR((VLOOKUP(D1787,'Automation (QBO)'!A:B,2,FALSE)),"0"))=0,"Suspense",(IFERROR((VLOOKUP(D1787,'Automation (QBO)'!A:B,2,FALSE)),"Suspense")))</f>
        <v>GST/HST Payable</v>
      </c>
      <c r="I1787" s="17">
        <f t="shared" si="110"/>
        <v>952.37</v>
      </c>
      <c r="J1787" s="12" t="str">
        <f t="shared" si="111"/>
        <v>GST/HST Payable</v>
      </c>
    </row>
    <row r="1788" spans="1:10" ht="16">
      <c r="A1788" s="13" t="s">
        <v>788</v>
      </c>
      <c r="B1788" s="12" t="s">
        <v>84</v>
      </c>
      <c r="C1788" s="12" t="s">
        <v>114</v>
      </c>
      <c r="D1788" s="12" t="s">
        <v>199</v>
      </c>
      <c r="E1788" s="12">
        <v>0</v>
      </c>
      <c r="F1788" s="14" t="str">
        <f t="shared" si="108"/>
        <v>2025-04-14InvoiceGarden of Granite Winery:Garden of Granite Project21020 GST/HST Payable0</v>
      </c>
      <c r="G1788" s="15">
        <f t="shared" si="109"/>
        <v>45761</v>
      </c>
      <c r="H1788" s="16" t="str">
        <f>IF((IFERROR((VLOOKUP(D1788,'Automation (QBO)'!A:B,2,FALSE)),"0"))=0,"Suspense",(IFERROR((VLOOKUP(D1788,'Automation (QBO)'!A:B,2,FALSE)),"Suspense")))</f>
        <v>GST/HST Payable</v>
      </c>
      <c r="I1788" s="17">
        <f t="shared" si="110"/>
        <v>0</v>
      </c>
      <c r="J1788" s="12" t="str">
        <f t="shared" si="111"/>
        <v>GST/HST Payable</v>
      </c>
    </row>
    <row r="1789" spans="1:10" ht="16">
      <c r="A1789" s="13" t="s">
        <v>792</v>
      </c>
      <c r="B1789" s="12" t="s">
        <v>78</v>
      </c>
      <c r="C1789" s="12" t="s">
        <v>714</v>
      </c>
      <c r="D1789" s="12" t="s">
        <v>281</v>
      </c>
      <c r="E1789" s="12">
        <v>522.26</v>
      </c>
      <c r="F1789" s="14" t="str">
        <f t="shared" si="108"/>
        <v>2025-04-15ExpenseSquirrell LLC52145 Marketing522.26</v>
      </c>
      <c r="G1789" s="15">
        <f t="shared" si="109"/>
        <v>45762</v>
      </c>
      <c r="H1789" s="16" t="str">
        <f>IF((IFERROR((VLOOKUP(D1789,'Automation (QBO)'!A:B,2,FALSE)),"0"))=0,"Suspense",(IFERROR((VLOOKUP(D1789,'Automation (QBO)'!A:B,2,FALSE)),"Suspense")))</f>
        <v>Marketing</v>
      </c>
      <c r="I1789" s="17">
        <f t="shared" si="110"/>
        <v>522.26</v>
      </c>
      <c r="J1789" s="12" t="str">
        <f t="shared" si="111"/>
        <v>Marketing</v>
      </c>
    </row>
    <row r="1790" spans="1:10" ht="16">
      <c r="A1790" s="13" t="s">
        <v>792</v>
      </c>
      <c r="B1790" s="12" t="s">
        <v>78</v>
      </c>
      <c r="C1790" s="12" t="s">
        <v>714</v>
      </c>
      <c r="D1790" s="12" t="s">
        <v>199</v>
      </c>
      <c r="E1790" s="12">
        <v>0</v>
      </c>
      <c r="F1790" s="14" t="str">
        <f t="shared" si="108"/>
        <v>2025-04-15ExpenseSquirrell LLC21020 GST/HST Payable0</v>
      </c>
      <c r="G1790" s="15">
        <f t="shared" si="109"/>
        <v>45762</v>
      </c>
      <c r="H1790" s="16" t="str">
        <f>IF((IFERROR((VLOOKUP(D1790,'Automation (QBO)'!A:B,2,FALSE)),"0"))=0,"Suspense",(IFERROR((VLOOKUP(D1790,'Automation (QBO)'!A:B,2,FALSE)),"Suspense")))</f>
        <v>GST/HST Payable</v>
      </c>
      <c r="I1790" s="17">
        <f t="shared" si="110"/>
        <v>0</v>
      </c>
      <c r="J1790" s="12" t="str">
        <f t="shared" si="111"/>
        <v>GST/HST Payable</v>
      </c>
    </row>
    <row r="1791" spans="1:10" ht="16">
      <c r="A1791" s="13" t="s">
        <v>792</v>
      </c>
      <c r="B1791" s="12" t="s">
        <v>78</v>
      </c>
      <c r="C1791" s="12" t="s">
        <v>307</v>
      </c>
      <c r="D1791" s="12" t="s">
        <v>300</v>
      </c>
      <c r="E1791" s="12">
        <v>239.75</v>
      </c>
      <c r="F1791" s="14" t="str">
        <f t="shared" si="108"/>
        <v>2025-04-15ExpenseWorksafe51310 COGS - Labour239.75</v>
      </c>
      <c r="G1791" s="15">
        <f t="shared" si="109"/>
        <v>45762</v>
      </c>
      <c r="H1791" s="16" t="str">
        <f>IF((IFERROR((VLOOKUP(D1791,'Automation (QBO)'!A:B,2,FALSE)),"0"))=0,"Suspense",(IFERROR((VLOOKUP(D1791,'Automation (QBO)'!A:B,2,FALSE)),"Suspense")))</f>
        <v>COGS - Labour</v>
      </c>
      <c r="I1791" s="17">
        <f t="shared" si="110"/>
        <v>239.75</v>
      </c>
      <c r="J1791" s="12" t="str">
        <f t="shared" si="111"/>
        <v>COGS - Labour</v>
      </c>
    </row>
    <row r="1792" spans="1:10" ht="16">
      <c r="A1792" s="13" t="s">
        <v>792</v>
      </c>
      <c r="B1792" s="12" t="s">
        <v>78</v>
      </c>
      <c r="C1792" s="12" t="s">
        <v>307</v>
      </c>
      <c r="D1792" s="12" t="s">
        <v>199</v>
      </c>
      <c r="E1792" s="12">
        <v>0</v>
      </c>
      <c r="F1792" s="14" t="str">
        <f t="shared" si="108"/>
        <v>2025-04-15ExpenseWorksafe21020 GST/HST Payable0</v>
      </c>
      <c r="G1792" s="15">
        <f t="shared" si="109"/>
        <v>45762</v>
      </c>
      <c r="H1792" s="16" t="str">
        <f>IF((IFERROR((VLOOKUP(D1792,'Automation (QBO)'!A:B,2,FALSE)),"0"))=0,"Suspense",(IFERROR((VLOOKUP(D1792,'Automation (QBO)'!A:B,2,FALSE)),"Suspense")))</f>
        <v>GST/HST Payable</v>
      </c>
      <c r="I1792" s="17">
        <f t="shared" si="110"/>
        <v>0</v>
      </c>
      <c r="J1792" s="12" t="str">
        <f t="shared" si="111"/>
        <v>GST/HST Payable</v>
      </c>
    </row>
    <row r="1793" spans="1:10" ht="16">
      <c r="A1793" s="13" t="s">
        <v>792</v>
      </c>
      <c r="B1793" s="12" t="s">
        <v>78</v>
      </c>
      <c r="C1793" s="12" t="s">
        <v>307</v>
      </c>
      <c r="D1793" s="12" t="s">
        <v>506</v>
      </c>
      <c r="E1793" s="12">
        <v>239.75</v>
      </c>
      <c r="F1793" s="14" t="str">
        <f t="shared" si="108"/>
        <v>2025-04-15ExpenseWorksafe21010 Credit Card (CIBC Visa)239.75</v>
      </c>
      <c r="G1793" s="15">
        <f t="shared" si="109"/>
        <v>45762</v>
      </c>
      <c r="H1793" s="16" t="str">
        <f>IF((IFERROR((VLOOKUP(D1793,'Automation (QBO)'!A:B,2,FALSE)),"0"))=0,"Suspense",(IFERROR((VLOOKUP(D1793,'Automation (QBO)'!A:B,2,FALSE)),"Suspense")))</f>
        <v>Credit Card (CIBC Visa)</v>
      </c>
      <c r="I1793" s="17">
        <f t="shared" si="110"/>
        <v>239.75</v>
      </c>
      <c r="J1793" s="12" t="str">
        <f t="shared" si="111"/>
        <v>Credit Card (CIBC Visa)</v>
      </c>
    </row>
    <row r="1794" spans="1:10" ht="16">
      <c r="A1794" s="13" t="s">
        <v>792</v>
      </c>
      <c r="B1794" s="12" t="s">
        <v>78</v>
      </c>
      <c r="C1794" s="12" t="s">
        <v>714</v>
      </c>
      <c r="D1794" s="12" t="s">
        <v>506</v>
      </c>
      <c r="E1794" s="12">
        <v>522.26</v>
      </c>
      <c r="F1794" s="14" t="str">
        <f t="shared" ref="F1794:F1857" si="112">A1794&amp;B1794&amp;C1794&amp;D1794&amp;E1794</f>
        <v>2025-04-15ExpenseSquirrell LLC21010 Credit Card (CIBC Visa)522.26</v>
      </c>
      <c r="G1794" s="15">
        <f t="shared" ref="G1794:G1857" si="113">IFERROR((DATEVALUE(A1794)),A1794)</f>
        <v>45762</v>
      </c>
      <c r="H1794" s="16" t="str">
        <f>IF((IFERROR((VLOOKUP(D1794,'Automation (QBO)'!A:B,2,FALSE)),"0"))=0,"Suspense",(IFERROR((VLOOKUP(D1794,'Automation (QBO)'!A:B,2,FALSE)),"Suspense")))</f>
        <v>Credit Card (CIBC Visa)</v>
      </c>
      <c r="I1794" s="17">
        <f t="shared" ref="I1794:I1857" si="114">E1794</f>
        <v>522.26</v>
      </c>
      <c r="J1794" s="12" t="str">
        <f t="shared" ref="J1794:J1857" si="115">H1794</f>
        <v>Credit Card (CIBC Visa)</v>
      </c>
    </row>
    <row r="1795" spans="1:10" ht="16">
      <c r="A1795" s="13" t="s">
        <v>793</v>
      </c>
      <c r="B1795" s="12" t="s">
        <v>78</v>
      </c>
      <c r="C1795" s="12" t="s">
        <v>165</v>
      </c>
      <c r="D1795" s="12" t="s">
        <v>661</v>
      </c>
      <c r="E1795" s="12">
        <v>73.88</v>
      </c>
      <c r="F1795" s="14" t="str">
        <f t="shared" si="112"/>
        <v>2025-04-16ExpenseShoppers Drug Mart51335 Project Expense - Materials73.88</v>
      </c>
      <c r="G1795" s="15">
        <f t="shared" si="113"/>
        <v>45763</v>
      </c>
      <c r="H1795" s="16" t="str">
        <f>IF((IFERROR((VLOOKUP(D1795,'Automation (QBO)'!A:B,2,FALSE)),"0"))=0,"Suspense",(IFERROR((VLOOKUP(D1795,'Automation (QBO)'!A:B,2,FALSE)),"Suspense")))</f>
        <v>Project Expense - Materials</v>
      </c>
      <c r="I1795" s="17">
        <f t="shared" si="114"/>
        <v>73.88</v>
      </c>
      <c r="J1795" s="12" t="str">
        <f t="shared" si="115"/>
        <v>Project Expense - Materials</v>
      </c>
    </row>
    <row r="1796" spans="1:10" ht="16">
      <c r="A1796" s="13" t="s">
        <v>793</v>
      </c>
      <c r="B1796" s="12" t="s">
        <v>78</v>
      </c>
      <c r="C1796" s="12" t="s">
        <v>165</v>
      </c>
      <c r="D1796" s="12" t="s">
        <v>199</v>
      </c>
      <c r="E1796" s="12">
        <v>0</v>
      </c>
      <c r="F1796" s="14" t="str">
        <f t="shared" si="112"/>
        <v>2025-04-16ExpenseShoppers Drug Mart21020 GST/HST Payable0</v>
      </c>
      <c r="G1796" s="15">
        <f t="shared" si="113"/>
        <v>45763</v>
      </c>
      <c r="H1796" s="16" t="str">
        <f>IF((IFERROR((VLOOKUP(D1796,'Automation (QBO)'!A:B,2,FALSE)),"0"))=0,"Suspense",(IFERROR((VLOOKUP(D1796,'Automation (QBO)'!A:B,2,FALSE)),"Suspense")))</f>
        <v>GST/HST Payable</v>
      </c>
      <c r="I1796" s="17">
        <f t="shared" si="114"/>
        <v>0</v>
      </c>
      <c r="J1796" s="12" t="str">
        <f t="shared" si="115"/>
        <v>GST/HST Payable</v>
      </c>
    </row>
    <row r="1797" spans="1:10" ht="16">
      <c r="A1797" s="13" t="s">
        <v>793</v>
      </c>
      <c r="B1797" s="12" t="s">
        <v>78</v>
      </c>
      <c r="C1797" s="12" t="s">
        <v>119</v>
      </c>
      <c r="D1797" s="12" t="s">
        <v>202</v>
      </c>
      <c r="E1797" s="12">
        <v>855</v>
      </c>
      <c r="F1797" s="14" t="str">
        <f t="shared" si="112"/>
        <v>2025-04-16ExpenseCrowe MacKay LLP52110 Accounting855</v>
      </c>
      <c r="G1797" s="15">
        <f t="shared" si="113"/>
        <v>45763</v>
      </c>
      <c r="H1797" s="16" t="str">
        <f>IF((IFERROR((VLOOKUP(D1797,'Automation (QBO)'!A:B,2,FALSE)),"0"))=0,"Suspense",(IFERROR((VLOOKUP(D1797,'Automation (QBO)'!A:B,2,FALSE)),"Suspense")))</f>
        <v>Accounting</v>
      </c>
      <c r="I1797" s="17">
        <f t="shared" si="114"/>
        <v>855</v>
      </c>
      <c r="J1797" s="12" t="str">
        <f t="shared" si="115"/>
        <v>Accounting</v>
      </c>
    </row>
    <row r="1798" spans="1:10" ht="16">
      <c r="A1798" s="13" t="s">
        <v>793</v>
      </c>
      <c r="B1798" s="12" t="s">
        <v>78</v>
      </c>
      <c r="C1798" s="12" t="s">
        <v>119</v>
      </c>
      <c r="D1798" s="12" t="s">
        <v>199</v>
      </c>
      <c r="E1798" s="12">
        <v>-42.75</v>
      </c>
      <c r="F1798" s="14" t="str">
        <f t="shared" si="112"/>
        <v>2025-04-16ExpenseCrowe MacKay LLP21020 GST/HST Payable-42.75</v>
      </c>
      <c r="G1798" s="15">
        <f t="shared" si="113"/>
        <v>45763</v>
      </c>
      <c r="H1798" s="16" t="str">
        <f>IF((IFERROR((VLOOKUP(D1798,'Automation (QBO)'!A:B,2,FALSE)),"0"))=0,"Suspense",(IFERROR((VLOOKUP(D1798,'Automation (QBO)'!A:B,2,FALSE)),"Suspense")))</f>
        <v>GST/HST Payable</v>
      </c>
      <c r="I1798" s="17">
        <f t="shared" si="114"/>
        <v>-42.75</v>
      </c>
      <c r="J1798" s="12" t="str">
        <f t="shared" si="115"/>
        <v>GST/HST Payable</v>
      </c>
    </row>
    <row r="1799" spans="1:10" ht="16">
      <c r="A1799" s="13" t="s">
        <v>793</v>
      </c>
      <c r="B1799" s="12" t="s">
        <v>78</v>
      </c>
      <c r="C1799" s="12" t="s">
        <v>119</v>
      </c>
      <c r="D1799" s="12" t="s">
        <v>202</v>
      </c>
      <c r="E1799" s="12">
        <v>4482.8</v>
      </c>
      <c r="F1799" s="14" t="str">
        <f t="shared" si="112"/>
        <v>2025-04-16ExpenseCrowe MacKay LLP52110 Accounting4482.8</v>
      </c>
      <c r="G1799" s="15">
        <f t="shared" si="113"/>
        <v>45763</v>
      </c>
      <c r="H1799" s="16" t="str">
        <f>IF((IFERROR((VLOOKUP(D1799,'Automation (QBO)'!A:B,2,FALSE)),"0"))=0,"Suspense",(IFERROR((VLOOKUP(D1799,'Automation (QBO)'!A:B,2,FALSE)),"Suspense")))</f>
        <v>Accounting</v>
      </c>
      <c r="I1799" s="17">
        <f t="shared" si="114"/>
        <v>4482.8</v>
      </c>
      <c r="J1799" s="12" t="str">
        <f t="shared" si="115"/>
        <v>Accounting</v>
      </c>
    </row>
    <row r="1800" spans="1:10" ht="16">
      <c r="A1800" s="13" t="s">
        <v>793</v>
      </c>
      <c r="B1800" s="12" t="s">
        <v>78</v>
      </c>
      <c r="C1800" s="12" t="s">
        <v>119</v>
      </c>
      <c r="D1800" s="12" t="s">
        <v>199</v>
      </c>
      <c r="E1800" s="12">
        <v>-224.14</v>
      </c>
      <c r="F1800" s="14" t="str">
        <f t="shared" si="112"/>
        <v>2025-04-16ExpenseCrowe MacKay LLP21020 GST/HST Payable-224.14</v>
      </c>
      <c r="G1800" s="15">
        <f t="shared" si="113"/>
        <v>45763</v>
      </c>
      <c r="H1800" s="16" t="str">
        <f>IF((IFERROR((VLOOKUP(D1800,'Automation (QBO)'!A:B,2,FALSE)),"0"))=0,"Suspense",(IFERROR((VLOOKUP(D1800,'Automation (QBO)'!A:B,2,FALSE)),"Suspense")))</f>
        <v>GST/HST Payable</v>
      </c>
      <c r="I1800" s="17">
        <f t="shared" si="114"/>
        <v>-224.14</v>
      </c>
      <c r="J1800" s="12" t="str">
        <f t="shared" si="115"/>
        <v>GST/HST Payable</v>
      </c>
    </row>
    <row r="1801" spans="1:10" ht="16">
      <c r="A1801" s="13" t="s">
        <v>793</v>
      </c>
      <c r="B1801" s="12" t="s">
        <v>78</v>
      </c>
      <c r="C1801" s="12" t="s">
        <v>119</v>
      </c>
      <c r="D1801" s="12" t="s">
        <v>506</v>
      </c>
      <c r="E1801" s="12">
        <v>4706.9399999999996</v>
      </c>
      <c r="F1801" s="14" t="str">
        <f t="shared" si="112"/>
        <v>2025-04-16ExpenseCrowe MacKay LLP21010 Credit Card (CIBC Visa)4706.94</v>
      </c>
      <c r="G1801" s="15">
        <f t="shared" si="113"/>
        <v>45763</v>
      </c>
      <c r="H1801" s="16" t="str">
        <f>IF((IFERROR((VLOOKUP(D1801,'Automation (QBO)'!A:B,2,FALSE)),"0"))=0,"Suspense",(IFERROR((VLOOKUP(D1801,'Automation (QBO)'!A:B,2,FALSE)),"Suspense")))</f>
        <v>Credit Card (CIBC Visa)</v>
      </c>
      <c r="I1801" s="17">
        <f t="shared" si="114"/>
        <v>4706.9399999999996</v>
      </c>
      <c r="J1801" s="12" t="str">
        <f t="shared" si="115"/>
        <v>Credit Card (CIBC Visa)</v>
      </c>
    </row>
    <row r="1802" spans="1:10" ht="16">
      <c r="A1802" s="13" t="s">
        <v>793</v>
      </c>
      <c r="B1802" s="12" t="s">
        <v>78</v>
      </c>
      <c r="C1802" s="12" t="s">
        <v>165</v>
      </c>
      <c r="D1802" s="12" t="s">
        <v>506</v>
      </c>
      <c r="E1802" s="12">
        <v>73.88</v>
      </c>
      <c r="F1802" s="14" t="str">
        <f t="shared" si="112"/>
        <v>2025-04-16ExpenseShoppers Drug Mart21010 Credit Card (CIBC Visa)73.88</v>
      </c>
      <c r="G1802" s="15">
        <f t="shared" si="113"/>
        <v>45763</v>
      </c>
      <c r="H1802" s="16" t="str">
        <f>IF((IFERROR((VLOOKUP(D1802,'Automation (QBO)'!A:B,2,FALSE)),"0"))=0,"Suspense",(IFERROR((VLOOKUP(D1802,'Automation (QBO)'!A:B,2,FALSE)),"Suspense")))</f>
        <v>Credit Card (CIBC Visa)</v>
      </c>
      <c r="I1802" s="17">
        <f t="shared" si="114"/>
        <v>73.88</v>
      </c>
      <c r="J1802" s="12" t="str">
        <f t="shared" si="115"/>
        <v>Credit Card (CIBC Visa)</v>
      </c>
    </row>
    <row r="1803" spans="1:10" ht="16">
      <c r="A1803" s="13" t="s">
        <v>793</v>
      </c>
      <c r="B1803" s="12" t="s">
        <v>78</v>
      </c>
      <c r="C1803" s="12" t="s">
        <v>119</v>
      </c>
      <c r="D1803" s="12" t="s">
        <v>506</v>
      </c>
      <c r="E1803" s="12">
        <v>897.75</v>
      </c>
      <c r="F1803" s="14" t="str">
        <f t="shared" si="112"/>
        <v>2025-04-16ExpenseCrowe MacKay LLP21010 Credit Card (CIBC Visa)897.75</v>
      </c>
      <c r="G1803" s="15">
        <f t="shared" si="113"/>
        <v>45763</v>
      </c>
      <c r="H1803" s="16" t="str">
        <f>IF((IFERROR((VLOOKUP(D1803,'Automation (QBO)'!A:B,2,FALSE)),"0"))=0,"Suspense",(IFERROR((VLOOKUP(D1803,'Automation (QBO)'!A:B,2,FALSE)),"Suspense")))</f>
        <v>Credit Card (CIBC Visa)</v>
      </c>
      <c r="I1803" s="17">
        <f t="shared" si="114"/>
        <v>897.75</v>
      </c>
      <c r="J1803" s="12" t="str">
        <f t="shared" si="115"/>
        <v>Credit Card (CIBC Visa)</v>
      </c>
    </row>
    <row r="1804" spans="1:10" ht="16">
      <c r="A1804" s="13" t="s">
        <v>794</v>
      </c>
      <c r="B1804" s="12" t="s">
        <v>78</v>
      </c>
      <c r="C1804" s="12" t="s">
        <v>312</v>
      </c>
      <c r="D1804" s="12" t="s">
        <v>201</v>
      </c>
      <c r="E1804" s="12">
        <v>-4190</v>
      </c>
      <c r="F1804" s="14" t="str">
        <f t="shared" si="112"/>
        <v>2025-04-17ExpenseVillage of Anmore11005 Chequing (CIBC)-4190</v>
      </c>
      <c r="G1804" s="15">
        <f t="shared" si="113"/>
        <v>45764</v>
      </c>
      <c r="H1804" s="16" t="str">
        <f>IF((IFERROR((VLOOKUP(D1804,'Automation (QBO)'!A:B,2,FALSE)),"0"))=0,"Suspense",(IFERROR((VLOOKUP(D1804,'Automation (QBO)'!A:B,2,FALSE)),"Suspense")))</f>
        <v>Chequing (CIBC)</v>
      </c>
      <c r="I1804" s="17">
        <f t="shared" si="114"/>
        <v>-4190</v>
      </c>
      <c r="J1804" s="12" t="str">
        <f t="shared" si="115"/>
        <v>Chequing (CIBC)</v>
      </c>
    </row>
    <row r="1805" spans="1:10" ht="16">
      <c r="A1805" s="13" t="s">
        <v>794</v>
      </c>
      <c r="B1805" s="12" t="s">
        <v>78</v>
      </c>
      <c r="C1805" s="12" t="s">
        <v>312</v>
      </c>
      <c r="D1805" s="12" t="s">
        <v>276</v>
      </c>
      <c r="E1805" s="12">
        <v>4190</v>
      </c>
      <c r="F1805" s="14" t="str">
        <f t="shared" si="112"/>
        <v>2025-04-17ExpenseVillage of Anmore52140 Licenses &amp; Permits4190</v>
      </c>
      <c r="G1805" s="15">
        <f t="shared" si="113"/>
        <v>45764</v>
      </c>
      <c r="H1805" s="16" t="str">
        <f>IF((IFERROR((VLOOKUP(D1805,'Automation (QBO)'!A:B,2,FALSE)),"0"))=0,"Suspense",(IFERROR((VLOOKUP(D1805,'Automation (QBO)'!A:B,2,FALSE)),"Suspense")))</f>
        <v>Licenses &amp; Permits</v>
      </c>
      <c r="I1805" s="17">
        <f t="shared" si="114"/>
        <v>4190</v>
      </c>
      <c r="J1805" s="12" t="str">
        <f t="shared" si="115"/>
        <v>Licenses &amp; Permits</v>
      </c>
    </row>
    <row r="1806" spans="1:10" ht="16">
      <c r="A1806" s="13" t="s">
        <v>794</v>
      </c>
      <c r="B1806" s="12" t="s">
        <v>78</v>
      </c>
      <c r="C1806" s="12" t="s">
        <v>312</v>
      </c>
      <c r="D1806" s="12" t="s">
        <v>199</v>
      </c>
      <c r="E1806" s="12">
        <v>0</v>
      </c>
      <c r="F1806" s="14" t="str">
        <f t="shared" si="112"/>
        <v>2025-04-17ExpenseVillage of Anmore21020 GST/HST Payable0</v>
      </c>
      <c r="G1806" s="15">
        <f t="shared" si="113"/>
        <v>45764</v>
      </c>
      <c r="H1806" s="16" t="str">
        <f>IF((IFERROR((VLOOKUP(D1806,'Automation (QBO)'!A:B,2,FALSE)),"0"))=0,"Suspense",(IFERROR((VLOOKUP(D1806,'Automation (QBO)'!A:B,2,FALSE)),"Suspense")))</f>
        <v>GST/HST Payable</v>
      </c>
      <c r="I1806" s="17">
        <f t="shared" si="114"/>
        <v>0</v>
      </c>
      <c r="J1806" s="12" t="str">
        <f t="shared" si="115"/>
        <v>GST/HST Payable</v>
      </c>
    </row>
    <row r="1807" spans="1:10" ht="16">
      <c r="A1807" s="13" t="s">
        <v>794</v>
      </c>
      <c r="B1807" s="12" t="s">
        <v>78</v>
      </c>
      <c r="C1807" s="12" t="s">
        <v>93</v>
      </c>
      <c r="D1807" s="12" t="s">
        <v>384</v>
      </c>
      <c r="E1807" s="12">
        <v>24.92</v>
      </c>
      <c r="F1807" s="14" t="str">
        <f t="shared" si="112"/>
        <v>2025-04-17ExpenseFullHost52165 Subscriptions (Annual)24.92</v>
      </c>
      <c r="G1807" s="15">
        <f t="shared" si="113"/>
        <v>45764</v>
      </c>
      <c r="H1807" s="16" t="str">
        <f>IF((IFERROR((VLOOKUP(D1807,'Automation (QBO)'!A:B,2,FALSE)),"0"))=0,"Suspense",(IFERROR((VLOOKUP(D1807,'Automation (QBO)'!A:B,2,FALSE)),"Suspense")))</f>
        <v>Subscriptions (Annual)</v>
      </c>
      <c r="I1807" s="17">
        <f t="shared" si="114"/>
        <v>24.92</v>
      </c>
      <c r="J1807" s="12" t="str">
        <f t="shared" si="115"/>
        <v>Subscriptions (Annual)</v>
      </c>
    </row>
    <row r="1808" spans="1:10" ht="16">
      <c r="A1808" s="13" t="s">
        <v>794</v>
      </c>
      <c r="B1808" s="12" t="s">
        <v>78</v>
      </c>
      <c r="C1808" s="12" t="s">
        <v>93</v>
      </c>
      <c r="D1808" s="12" t="s">
        <v>199</v>
      </c>
      <c r="E1808" s="12">
        <v>0</v>
      </c>
      <c r="F1808" s="14" t="str">
        <f t="shared" si="112"/>
        <v>2025-04-17ExpenseFullHost21020 GST/HST Payable0</v>
      </c>
      <c r="G1808" s="15">
        <f t="shared" si="113"/>
        <v>45764</v>
      </c>
      <c r="H1808" s="16" t="str">
        <f>IF((IFERROR((VLOOKUP(D1808,'Automation (QBO)'!A:B,2,FALSE)),"0"))=0,"Suspense",(IFERROR((VLOOKUP(D1808,'Automation (QBO)'!A:B,2,FALSE)),"Suspense")))</f>
        <v>GST/HST Payable</v>
      </c>
      <c r="I1808" s="17">
        <f t="shared" si="114"/>
        <v>0</v>
      </c>
      <c r="J1808" s="12" t="str">
        <f t="shared" si="115"/>
        <v>GST/HST Payable</v>
      </c>
    </row>
    <row r="1809" spans="1:10" ht="16">
      <c r="A1809" s="13" t="s">
        <v>794</v>
      </c>
      <c r="B1809" s="12" t="s">
        <v>78</v>
      </c>
      <c r="C1809" s="12" t="s">
        <v>795</v>
      </c>
      <c r="D1809" s="12" t="s">
        <v>661</v>
      </c>
      <c r="E1809" s="12">
        <v>3028</v>
      </c>
      <c r="F1809" s="14" t="str">
        <f t="shared" si="112"/>
        <v>2025-04-17ExpenseObject Outdoors51335 Project Expense - Materials3028</v>
      </c>
      <c r="G1809" s="15">
        <f t="shared" si="113"/>
        <v>45764</v>
      </c>
      <c r="H1809" s="16" t="str">
        <f>IF((IFERROR((VLOOKUP(D1809,'Automation (QBO)'!A:B,2,FALSE)),"0"))=0,"Suspense",(IFERROR((VLOOKUP(D1809,'Automation (QBO)'!A:B,2,FALSE)),"Suspense")))</f>
        <v>Project Expense - Materials</v>
      </c>
      <c r="I1809" s="17">
        <f t="shared" si="114"/>
        <v>3028</v>
      </c>
      <c r="J1809" s="12" t="str">
        <f t="shared" si="115"/>
        <v>Project Expense - Materials</v>
      </c>
    </row>
    <row r="1810" spans="1:10" ht="16">
      <c r="A1810" s="13" t="s">
        <v>794</v>
      </c>
      <c r="B1810" s="12" t="s">
        <v>78</v>
      </c>
      <c r="C1810" s="12" t="s">
        <v>795</v>
      </c>
      <c r="D1810" s="12" t="s">
        <v>199</v>
      </c>
      <c r="E1810" s="12">
        <v>0</v>
      </c>
      <c r="F1810" s="14" t="str">
        <f t="shared" si="112"/>
        <v>2025-04-17ExpenseObject Outdoors21020 GST/HST Payable0</v>
      </c>
      <c r="G1810" s="15">
        <f t="shared" si="113"/>
        <v>45764</v>
      </c>
      <c r="H1810" s="16" t="str">
        <f>IF((IFERROR((VLOOKUP(D1810,'Automation (QBO)'!A:B,2,FALSE)),"0"))=0,"Suspense",(IFERROR((VLOOKUP(D1810,'Automation (QBO)'!A:B,2,FALSE)),"Suspense")))</f>
        <v>GST/HST Payable</v>
      </c>
      <c r="I1810" s="17">
        <f t="shared" si="114"/>
        <v>0</v>
      </c>
      <c r="J1810" s="12" t="str">
        <f t="shared" si="115"/>
        <v>GST/HST Payable</v>
      </c>
    </row>
    <row r="1811" spans="1:10" ht="16">
      <c r="A1811" s="13" t="s">
        <v>794</v>
      </c>
      <c r="B1811" s="12" t="s">
        <v>78</v>
      </c>
      <c r="C1811" s="12" t="s">
        <v>128</v>
      </c>
      <c r="D1811" s="12" t="s">
        <v>203</v>
      </c>
      <c r="E1811" s="12">
        <v>30.39</v>
      </c>
      <c r="F1811" s="14" t="str">
        <f t="shared" si="112"/>
        <v>2025-04-17ExpenseThe Coquitlam Grill52190 Meals &amp; Entertainment30.39</v>
      </c>
      <c r="G1811" s="15">
        <f t="shared" si="113"/>
        <v>45764</v>
      </c>
      <c r="H1811" s="16" t="str">
        <f>IF((IFERROR((VLOOKUP(D1811,'Automation (QBO)'!A:B,2,FALSE)),"0"))=0,"Suspense",(IFERROR((VLOOKUP(D1811,'Automation (QBO)'!A:B,2,FALSE)),"Suspense")))</f>
        <v>Meals &amp; Entertainment</v>
      </c>
      <c r="I1811" s="17">
        <f t="shared" si="114"/>
        <v>30.39</v>
      </c>
      <c r="J1811" s="12" t="str">
        <f t="shared" si="115"/>
        <v>Meals &amp; Entertainment</v>
      </c>
    </row>
    <row r="1812" spans="1:10" ht="16">
      <c r="A1812" s="13" t="s">
        <v>794</v>
      </c>
      <c r="B1812" s="12" t="s">
        <v>78</v>
      </c>
      <c r="C1812" s="12" t="s">
        <v>128</v>
      </c>
      <c r="D1812" s="12" t="s">
        <v>199</v>
      </c>
      <c r="E1812" s="12">
        <v>-1.1000000000000001</v>
      </c>
      <c r="F1812" s="14" t="str">
        <f t="shared" si="112"/>
        <v>2025-04-17ExpenseThe Coquitlam Grill21020 GST/HST Payable-1.1</v>
      </c>
      <c r="G1812" s="15">
        <f t="shared" si="113"/>
        <v>45764</v>
      </c>
      <c r="H1812" s="16" t="str">
        <f>IF((IFERROR((VLOOKUP(D1812,'Automation (QBO)'!A:B,2,FALSE)),"0"))=0,"Suspense",(IFERROR((VLOOKUP(D1812,'Automation (QBO)'!A:B,2,FALSE)),"Suspense")))</f>
        <v>GST/HST Payable</v>
      </c>
      <c r="I1812" s="17">
        <f t="shared" si="114"/>
        <v>-1.1000000000000001</v>
      </c>
      <c r="J1812" s="12" t="str">
        <f t="shared" si="115"/>
        <v>GST/HST Payable</v>
      </c>
    </row>
    <row r="1813" spans="1:10" ht="16">
      <c r="A1813" s="13" t="s">
        <v>794</v>
      </c>
      <c r="B1813" s="12" t="s">
        <v>78</v>
      </c>
      <c r="C1813" s="12" t="s">
        <v>795</v>
      </c>
      <c r="D1813" s="12" t="s">
        <v>506</v>
      </c>
      <c r="E1813" s="12">
        <v>3028</v>
      </c>
      <c r="F1813" s="14" t="str">
        <f t="shared" si="112"/>
        <v>2025-04-17ExpenseObject Outdoors21010 Credit Card (CIBC Visa)3028</v>
      </c>
      <c r="G1813" s="15">
        <f t="shared" si="113"/>
        <v>45764</v>
      </c>
      <c r="H1813" s="16" t="str">
        <f>IF((IFERROR((VLOOKUP(D1813,'Automation (QBO)'!A:B,2,FALSE)),"0"))=0,"Suspense",(IFERROR((VLOOKUP(D1813,'Automation (QBO)'!A:B,2,FALSE)),"Suspense")))</f>
        <v>Credit Card (CIBC Visa)</v>
      </c>
      <c r="I1813" s="17">
        <f t="shared" si="114"/>
        <v>3028</v>
      </c>
      <c r="J1813" s="12" t="str">
        <f t="shared" si="115"/>
        <v>Credit Card (CIBC Visa)</v>
      </c>
    </row>
    <row r="1814" spans="1:10" ht="16">
      <c r="A1814" s="13" t="s">
        <v>794</v>
      </c>
      <c r="B1814" s="12" t="s">
        <v>78</v>
      </c>
      <c r="C1814" s="12" t="s">
        <v>128</v>
      </c>
      <c r="D1814" s="12" t="s">
        <v>506</v>
      </c>
      <c r="E1814" s="12">
        <v>31.49</v>
      </c>
      <c r="F1814" s="14" t="str">
        <f t="shared" si="112"/>
        <v>2025-04-17ExpenseThe Coquitlam Grill21010 Credit Card (CIBC Visa)31.49</v>
      </c>
      <c r="G1814" s="15">
        <f t="shared" si="113"/>
        <v>45764</v>
      </c>
      <c r="H1814" s="16" t="str">
        <f>IF((IFERROR((VLOOKUP(D1814,'Automation (QBO)'!A:B,2,FALSE)),"0"))=0,"Suspense",(IFERROR((VLOOKUP(D1814,'Automation (QBO)'!A:B,2,FALSE)),"Suspense")))</f>
        <v>Credit Card (CIBC Visa)</v>
      </c>
      <c r="I1814" s="17">
        <f t="shared" si="114"/>
        <v>31.49</v>
      </c>
      <c r="J1814" s="12" t="str">
        <f t="shared" si="115"/>
        <v>Credit Card (CIBC Visa)</v>
      </c>
    </row>
    <row r="1815" spans="1:10" ht="16">
      <c r="A1815" s="13" t="s">
        <v>794</v>
      </c>
      <c r="B1815" s="12" t="s">
        <v>78</v>
      </c>
      <c r="C1815" s="12" t="s">
        <v>93</v>
      </c>
      <c r="D1815" s="12" t="s">
        <v>506</v>
      </c>
      <c r="E1815" s="12">
        <v>24.92</v>
      </c>
      <c r="F1815" s="14" t="str">
        <f t="shared" si="112"/>
        <v>2025-04-17ExpenseFullHost21010 Credit Card (CIBC Visa)24.92</v>
      </c>
      <c r="G1815" s="15">
        <f t="shared" si="113"/>
        <v>45764</v>
      </c>
      <c r="H1815" s="16" t="str">
        <f>IF((IFERROR((VLOOKUP(D1815,'Automation (QBO)'!A:B,2,FALSE)),"0"))=0,"Suspense",(IFERROR((VLOOKUP(D1815,'Automation (QBO)'!A:B,2,FALSE)),"Suspense")))</f>
        <v>Credit Card (CIBC Visa)</v>
      </c>
      <c r="I1815" s="17">
        <f t="shared" si="114"/>
        <v>24.92</v>
      </c>
      <c r="J1815" s="12" t="str">
        <f t="shared" si="115"/>
        <v>Credit Card (CIBC Visa)</v>
      </c>
    </row>
    <row r="1816" spans="1:10" ht="16">
      <c r="A1816" s="13" t="s">
        <v>789</v>
      </c>
      <c r="B1816" s="12" t="s">
        <v>78</v>
      </c>
      <c r="C1816" s="12" t="s">
        <v>92</v>
      </c>
      <c r="D1816" s="12" t="s">
        <v>681</v>
      </c>
      <c r="E1816" s="12">
        <v>-1076.53</v>
      </c>
      <c r="F1816" s="14" t="str">
        <f t="shared" si="112"/>
        <v>2025-04-21ExpenseBDC22010 Bank Loan - BDC (002)-1076.53</v>
      </c>
      <c r="G1816" s="15">
        <f t="shared" si="113"/>
        <v>45768</v>
      </c>
      <c r="H1816" s="16" t="str">
        <f>IF((IFERROR((VLOOKUP(D1816,'Automation (QBO)'!A:B,2,FALSE)),"0"))=0,"Suspense",(IFERROR((VLOOKUP(D1816,'Automation (QBO)'!A:B,2,FALSE)),"Suspense")))</f>
        <v>Bank Loan 2 (BDC)</v>
      </c>
      <c r="I1816" s="17">
        <f t="shared" si="114"/>
        <v>-1076.53</v>
      </c>
      <c r="J1816" s="12" t="str">
        <f t="shared" si="115"/>
        <v>Bank Loan 2 (BDC)</v>
      </c>
    </row>
    <row r="1817" spans="1:10" ht="16">
      <c r="A1817" s="13" t="s">
        <v>789</v>
      </c>
      <c r="B1817" s="12" t="s">
        <v>78</v>
      </c>
      <c r="C1817" s="12" t="s">
        <v>92</v>
      </c>
      <c r="D1817" s="12" t="s">
        <v>199</v>
      </c>
      <c r="E1817" s="12">
        <v>0</v>
      </c>
      <c r="F1817" s="14" t="str">
        <f t="shared" si="112"/>
        <v>2025-04-21ExpenseBDC21020 GST/HST Payable0</v>
      </c>
      <c r="G1817" s="15">
        <f t="shared" si="113"/>
        <v>45768</v>
      </c>
      <c r="H1817" s="16" t="str">
        <f>IF((IFERROR((VLOOKUP(D1817,'Automation (QBO)'!A:B,2,FALSE)),"0"))=0,"Suspense",(IFERROR((VLOOKUP(D1817,'Automation (QBO)'!A:B,2,FALSE)),"Suspense")))</f>
        <v>GST/HST Payable</v>
      </c>
      <c r="I1817" s="17">
        <f t="shared" si="114"/>
        <v>0</v>
      </c>
      <c r="J1817" s="12" t="str">
        <f t="shared" si="115"/>
        <v>GST/HST Payable</v>
      </c>
    </row>
    <row r="1818" spans="1:10" ht="16">
      <c r="A1818" s="13" t="s">
        <v>789</v>
      </c>
      <c r="B1818" s="12" t="s">
        <v>78</v>
      </c>
      <c r="C1818" s="12" t="s">
        <v>92</v>
      </c>
      <c r="D1818" s="12" t="s">
        <v>201</v>
      </c>
      <c r="E1818" s="12">
        <v>-1076.53</v>
      </c>
      <c r="F1818" s="14" t="str">
        <f t="shared" si="112"/>
        <v>2025-04-21ExpenseBDC11005 Chequing (CIBC)-1076.53</v>
      </c>
      <c r="G1818" s="15">
        <f t="shared" si="113"/>
        <v>45768</v>
      </c>
      <c r="H1818" s="16" t="str">
        <f>IF((IFERROR((VLOOKUP(D1818,'Automation (QBO)'!A:B,2,FALSE)),"0"))=0,"Suspense",(IFERROR((VLOOKUP(D1818,'Automation (QBO)'!A:B,2,FALSE)),"Suspense")))</f>
        <v>Chequing (CIBC)</v>
      </c>
      <c r="I1818" s="17">
        <f t="shared" si="114"/>
        <v>-1076.53</v>
      </c>
      <c r="J1818" s="12" t="str">
        <f t="shared" si="115"/>
        <v>Chequing (CIBC)</v>
      </c>
    </row>
    <row r="1819" spans="1:10" ht="16">
      <c r="A1819" s="13" t="s">
        <v>789</v>
      </c>
      <c r="B1819" s="12" t="s">
        <v>78</v>
      </c>
      <c r="C1819" s="12" t="s">
        <v>102</v>
      </c>
      <c r="D1819" s="12" t="s">
        <v>212</v>
      </c>
      <c r="E1819" s="12">
        <v>79.16</v>
      </c>
      <c r="F1819" s="14" t="str">
        <f t="shared" si="112"/>
        <v>2025-04-21ExpenseInsurance Corporation of British Columbia52185 Insurance - Vehicles79.16</v>
      </c>
      <c r="G1819" s="15">
        <f t="shared" si="113"/>
        <v>45768</v>
      </c>
      <c r="H1819" s="16" t="str">
        <f>IF((IFERROR((VLOOKUP(D1819,'Automation (QBO)'!A:B,2,FALSE)),"0"))=0,"Suspense",(IFERROR((VLOOKUP(D1819,'Automation (QBO)'!A:B,2,FALSE)),"Suspense")))</f>
        <v>Insurance - Vehicles</v>
      </c>
      <c r="I1819" s="17">
        <f t="shared" si="114"/>
        <v>79.16</v>
      </c>
      <c r="J1819" s="12" t="str">
        <f t="shared" si="115"/>
        <v>Insurance - Vehicles</v>
      </c>
    </row>
    <row r="1820" spans="1:10" ht="16">
      <c r="A1820" s="13" t="s">
        <v>789</v>
      </c>
      <c r="B1820" s="12" t="s">
        <v>78</v>
      </c>
      <c r="C1820" s="12" t="s">
        <v>102</v>
      </c>
      <c r="D1820" s="12" t="s">
        <v>199</v>
      </c>
      <c r="E1820" s="12">
        <v>0</v>
      </c>
      <c r="F1820" s="14" t="str">
        <f t="shared" si="112"/>
        <v>2025-04-21ExpenseInsurance Corporation of British Columbia21020 GST/HST Payable0</v>
      </c>
      <c r="G1820" s="15">
        <f t="shared" si="113"/>
        <v>45768</v>
      </c>
      <c r="H1820" s="16" t="str">
        <f>IF((IFERROR((VLOOKUP(D1820,'Automation (QBO)'!A:B,2,FALSE)),"0"))=0,"Suspense",(IFERROR((VLOOKUP(D1820,'Automation (QBO)'!A:B,2,FALSE)),"Suspense")))</f>
        <v>GST/HST Payable</v>
      </c>
      <c r="I1820" s="17">
        <f t="shared" si="114"/>
        <v>0</v>
      </c>
      <c r="J1820" s="12" t="str">
        <f t="shared" si="115"/>
        <v>GST/HST Payable</v>
      </c>
    </row>
    <row r="1821" spans="1:10" ht="16">
      <c r="A1821" s="13" t="s">
        <v>789</v>
      </c>
      <c r="B1821" s="12" t="s">
        <v>78</v>
      </c>
      <c r="C1821" s="12" t="s">
        <v>712</v>
      </c>
      <c r="D1821" s="12" t="s">
        <v>201</v>
      </c>
      <c r="E1821" s="12">
        <v>-1966</v>
      </c>
      <c r="F1821" s="14" t="str">
        <f t="shared" si="112"/>
        <v>2025-04-21ExpenseJosh Sathiananthan LTD.11005 Chequing (CIBC)-1966</v>
      </c>
      <c r="G1821" s="15">
        <f t="shared" si="113"/>
        <v>45768</v>
      </c>
      <c r="H1821" s="16" t="str">
        <f>IF((IFERROR((VLOOKUP(D1821,'Automation (QBO)'!A:B,2,FALSE)),"0"))=0,"Suspense",(IFERROR((VLOOKUP(D1821,'Automation (QBO)'!A:B,2,FALSE)),"Suspense")))</f>
        <v>Chequing (CIBC)</v>
      </c>
      <c r="I1821" s="17">
        <f t="shared" si="114"/>
        <v>-1966</v>
      </c>
      <c r="J1821" s="12" t="str">
        <f t="shared" si="115"/>
        <v>Chequing (CIBC)</v>
      </c>
    </row>
    <row r="1822" spans="1:10" ht="16">
      <c r="A1822" s="13" t="s">
        <v>789</v>
      </c>
      <c r="B1822" s="12" t="s">
        <v>78</v>
      </c>
      <c r="C1822" s="12" t="s">
        <v>712</v>
      </c>
      <c r="D1822" s="12" t="s">
        <v>655</v>
      </c>
      <c r="E1822" s="12">
        <v>1966</v>
      </c>
      <c r="F1822" s="14" t="str">
        <f t="shared" si="112"/>
        <v>2025-04-21ExpenseJosh Sathiananthan LTD.51320 Project Expense - Subcontractors1966</v>
      </c>
      <c r="G1822" s="15">
        <f t="shared" si="113"/>
        <v>45768</v>
      </c>
      <c r="H1822" s="16" t="str">
        <f>IF((IFERROR((VLOOKUP(D1822,'Automation (QBO)'!A:B,2,FALSE)),"0"))=0,"Suspense",(IFERROR((VLOOKUP(D1822,'Automation (QBO)'!A:B,2,FALSE)),"Suspense")))</f>
        <v>Project Expense - Subcontractors</v>
      </c>
      <c r="I1822" s="17">
        <f t="shared" si="114"/>
        <v>1966</v>
      </c>
      <c r="J1822" s="12" t="str">
        <f t="shared" si="115"/>
        <v>Project Expense - Subcontractors</v>
      </c>
    </row>
    <row r="1823" spans="1:10" ht="16">
      <c r="A1823" s="13" t="s">
        <v>789</v>
      </c>
      <c r="B1823" s="12" t="s">
        <v>78</v>
      </c>
      <c r="C1823" s="12" t="s">
        <v>712</v>
      </c>
      <c r="D1823" s="12" t="s">
        <v>199</v>
      </c>
      <c r="E1823" s="12">
        <v>0</v>
      </c>
      <c r="F1823" s="14" t="str">
        <f t="shared" si="112"/>
        <v>2025-04-21ExpenseJosh Sathiananthan LTD.21020 GST/HST Payable0</v>
      </c>
      <c r="G1823" s="15">
        <f t="shared" si="113"/>
        <v>45768</v>
      </c>
      <c r="H1823" s="16" t="str">
        <f>IF((IFERROR((VLOOKUP(D1823,'Automation (QBO)'!A:B,2,FALSE)),"0"))=0,"Suspense",(IFERROR((VLOOKUP(D1823,'Automation (QBO)'!A:B,2,FALSE)),"Suspense")))</f>
        <v>GST/HST Payable</v>
      </c>
      <c r="I1823" s="17">
        <f t="shared" si="114"/>
        <v>0</v>
      </c>
      <c r="J1823" s="12" t="str">
        <f t="shared" si="115"/>
        <v>GST/HST Payable</v>
      </c>
    </row>
    <row r="1824" spans="1:10" ht="16">
      <c r="A1824" s="13" t="s">
        <v>789</v>
      </c>
      <c r="B1824" s="12" t="s">
        <v>84</v>
      </c>
      <c r="C1824" s="12" t="s">
        <v>114</v>
      </c>
      <c r="D1824" s="12" t="s">
        <v>667</v>
      </c>
      <c r="E1824" s="12">
        <v>2343.62</v>
      </c>
      <c r="F1824" s="14" t="str">
        <f t="shared" si="112"/>
        <v>2025-04-21InvoiceGarden of Granite Winery:Garden of Granite Project41005 Labour - Project Managment2343.62</v>
      </c>
      <c r="G1824" s="15">
        <f t="shared" si="113"/>
        <v>45768</v>
      </c>
      <c r="H1824" s="16" t="str">
        <f>IF((IFERROR((VLOOKUP(D1824,'Automation (QBO)'!A:B,2,FALSE)),"0"))=0,"Suspense",(IFERROR((VLOOKUP(D1824,'Automation (QBO)'!A:B,2,FALSE)),"Suspense")))</f>
        <v>Labour - Project Managment</v>
      </c>
      <c r="I1824" s="17">
        <f t="shared" si="114"/>
        <v>2343.62</v>
      </c>
      <c r="J1824" s="12" t="str">
        <f t="shared" si="115"/>
        <v>Labour - Project Managment</v>
      </c>
    </row>
    <row r="1825" spans="1:10" ht="16">
      <c r="A1825" s="13" t="s">
        <v>789</v>
      </c>
      <c r="B1825" s="12" t="s">
        <v>84</v>
      </c>
      <c r="C1825" s="12" t="s">
        <v>114</v>
      </c>
      <c r="D1825" s="12" t="s">
        <v>761</v>
      </c>
      <c r="E1825" s="12">
        <v>468.72</v>
      </c>
      <c r="F1825" s="14" t="str">
        <f t="shared" si="112"/>
        <v>2025-04-21InvoiceGarden of Granite Winery:Garden of Granite Project42020 Margin - Subcontractor468.72</v>
      </c>
      <c r="G1825" s="15">
        <f t="shared" si="113"/>
        <v>45768</v>
      </c>
      <c r="H1825" s="16" t="str">
        <f>IF((IFERROR((VLOOKUP(D1825,'Automation (QBO)'!A:B,2,FALSE)),"0"))=0,"Suspense",(IFERROR((VLOOKUP(D1825,'Automation (QBO)'!A:B,2,FALSE)),"Suspense")))</f>
        <v>Margin - Subcontractor</v>
      </c>
      <c r="I1825" s="17">
        <f t="shared" si="114"/>
        <v>468.72</v>
      </c>
      <c r="J1825" s="12" t="str">
        <f t="shared" si="115"/>
        <v>Margin - Subcontractor</v>
      </c>
    </row>
    <row r="1826" spans="1:10" ht="16">
      <c r="A1826" s="13" t="s">
        <v>789</v>
      </c>
      <c r="B1826" s="12" t="s">
        <v>84</v>
      </c>
      <c r="C1826" s="12" t="s">
        <v>114</v>
      </c>
      <c r="D1826" s="12" t="s">
        <v>759</v>
      </c>
      <c r="E1826" s="12">
        <v>390</v>
      </c>
      <c r="F1826" s="14" t="str">
        <f t="shared" si="112"/>
        <v>2025-04-21InvoiceGarden of Granite Winery:Garden of Granite Project41006 Labour - General390</v>
      </c>
      <c r="G1826" s="15">
        <f t="shared" si="113"/>
        <v>45768</v>
      </c>
      <c r="H1826" s="16" t="str">
        <f>IF((IFERROR((VLOOKUP(D1826,'Automation (QBO)'!A:B,2,FALSE)),"0"))=0,"Suspense",(IFERROR((VLOOKUP(D1826,'Automation (QBO)'!A:B,2,FALSE)),"Suspense")))</f>
        <v>Labour - General</v>
      </c>
      <c r="I1826" s="17">
        <f t="shared" si="114"/>
        <v>390</v>
      </c>
      <c r="J1826" s="12" t="str">
        <f t="shared" si="115"/>
        <v>Labour - General</v>
      </c>
    </row>
    <row r="1827" spans="1:10" ht="16">
      <c r="A1827" s="13" t="s">
        <v>789</v>
      </c>
      <c r="B1827" s="12" t="s">
        <v>84</v>
      </c>
      <c r="C1827" s="12" t="s">
        <v>114</v>
      </c>
      <c r="D1827" s="12" t="s">
        <v>762</v>
      </c>
      <c r="E1827" s="12">
        <v>78</v>
      </c>
      <c r="F1827" s="14" t="str">
        <f t="shared" si="112"/>
        <v>2025-04-21InvoiceGarden of Granite Winery:Garden of Granite Project42025 Margin - Labour78</v>
      </c>
      <c r="G1827" s="15">
        <f t="shared" si="113"/>
        <v>45768</v>
      </c>
      <c r="H1827" s="16" t="str">
        <f>IF((IFERROR((VLOOKUP(D1827,'Automation (QBO)'!A:B,2,FALSE)),"0"))=0,"Suspense",(IFERROR((VLOOKUP(D1827,'Automation (QBO)'!A:B,2,FALSE)),"Suspense")))</f>
        <v>Margin - Labour</v>
      </c>
      <c r="I1827" s="17">
        <f t="shared" si="114"/>
        <v>78</v>
      </c>
      <c r="J1827" s="12" t="str">
        <f t="shared" si="115"/>
        <v>Margin - Labour</v>
      </c>
    </row>
    <row r="1828" spans="1:10" ht="16">
      <c r="A1828" s="13" t="s">
        <v>789</v>
      </c>
      <c r="B1828" s="12" t="s">
        <v>84</v>
      </c>
      <c r="C1828" s="12" t="s">
        <v>754</v>
      </c>
      <c r="D1828" s="12" t="s">
        <v>218</v>
      </c>
      <c r="E1828" s="12">
        <v>100000</v>
      </c>
      <c r="F1828" s="14" t="str">
        <f t="shared" si="112"/>
        <v>2025-04-21InvoiceBrowns Newport Village:BSH NewPort Patio Project21045 Deposit Received100000</v>
      </c>
      <c r="G1828" s="15">
        <f t="shared" si="113"/>
        <v>45768</v>
      </c>
      <c r="H1828" s="16" t="str">
        <f>IF((IFERROR((VLOOKUP(D1828,'Automation (QBO)'!A:B,2,FALSE)),"0"))=0,"Suspense",(IFERROR((VLOOKUP(D1828,'Automation (QBO)'!A:B,2,FALSE)),"Suspense")))</f>
        <v>Liability - Depostis Received</v>
      </c>
      <c r="I1828" s="17">
        <f t="shared" si="114"/>
        <v>100000</v>
      </c>
      <c r="J1828" s="12" t="str">
        <f t="shared" si="115"/>
        <v>Liability - Depostis Received</v>
      </c>
    </row>
    <row r="1829" spans="1:10" ht="16">
      <c r="A1829" s="13" t="s">
        <v>789</v>
      </c>
      <c r="B1829" s="12" t="s">
        <v>84</v>
      </c>
      <c r="C1829" s="12" t="s">
        <v>754</v>
      </c>
      <c r="D1829" s="12" t="s">
        <v>199</v>
      </c>
      <c r="E1829" s="12">
        <v>0</v>
      </c>
      <c r="F1829" s="14" t="str">
        <f t="shared" si="112"/>
        <v>2025-04-21InvoiceBrowns Newport Village:BSH NewPort Patio Project21020 GST/HST Payable0</v>
      </c>
      <c r="G1829" s="15">
        <f t="shared" si="113"/>
        <v>45768</v>
      </c>
      <c r="H1829" s="16" t="str">
        <f>IF((IFERROR((VLOOKUP(D1829,'Automation (QBO)'!A:B,2,FALSE)),"0"))=0,"Suspense",(IFERROR((VLOOKUP(D1829,'Automation (QBO)'!A:B,2,FALSE)),"Suspense")))</f>
        <v>GST/HST Payable</v>
      </c>
      <c r="I1829" s="17">
        <f t="shared" si="114"/>
        <v>0</v>
      </c>
      <c r="J1829" s="12" t="str">
        <f t="shared" si="115"/>
        <v>GST/HST Payable</v>
      </c>
    </row>
    <row r="1830" spans="1:10" ht="16">
      <c r="A1830" s="13" t="s">
        <v>789</v>
      </c>
      <c r="B1830" s="12" t="s">
        <v>84</v>
      </c>
      <c r="C1830" s="12" t="s">
        <v>754</v>
      </c>
      <c r="D1830" s="12" t="s">
        <v>666</v>
      </c>
      <c r="E1830" s="12">
        <v>100000</v>
      </c>
      <c r="F1830" s="14" t="str">
        <f t="shared" si="112"/>
        <v>2025-04-21InvoiceBrowns Newport Village:BSH NewPort Patio Project12000 [Accounts Receivable]100000</v>
      </c>
      <c r="G1830" s="15">
        <f t="shared" si="113"/>
        <v>45768</v>
      </c>
      <c r="H1830" s="16" t="str">
        <f>IF((IFERROR((VLOOKUP(D1830,'Automation (QBO)'!A:B,2,FALSE)),"0"))=0,"Suspense",(IFERROR((VLOOKUP(D1830,'Automation (QBO)'!A:B,2,FALSE)),"Suspense")))</f>
        <v>Accounts Recievable - Suspense</v>
      </c>
      <c r="I1830" s="17">
        <f t="shared" si="114"/>
        <v>100000</v>
      </c>
      <c r="J1830" s="12" t="str">
        <f t="shared" si="115"/>
        <v>Accounts Recievable - Suspense</v>
      </c>
    </row>
    <row r="1831" spans="1:10" ht="16">
      <c r="A1831" s="13" t="s">
        <v>789</v>
      </c>
      <c r="B1831" s="12" t="s">
        <v>84</v>
      </c>
      <c r="C1831" s="12" t="s">
        <v>754</v>
      </c>
      <c r="D1831" s="12" t="s">
        <v>844</v>
      </c>
      <c r="E1831" s="12">
        <v>7396.52</v>
      </c>
      <c r="F1831" s="14" t="str">
        <f t="shared" si="112"/>
        <v>2025-04-21InvoiceBrowns Newport Village:BSH NewPort Patio Project42035 Billable Expense Income7396.52</v>
      </c>
      <c r="G1831" s="15">
        <f t="shared" si="113"/>
        <v>45768</v>
      </c>
      <c r="H1831" s="16" t="str">
        <f>IF((IFERROR((VLOOKUP(D1831,'Automation (QBO)'!A:B,2,FALSE)),"0"))=0,"Suspense",(IFERROR((VLOOKUP(D1831,'Automation (QBO)'!A:B,2,FALSE)),"Suspense")))</f>
        <v>Suspense</v>
      </c>
      <c r="I1831" s="17">
        <f t="shared" si="114"/>
        <v>7396.52</v>
      </c>
      <c r="J1831" s="12" t="str">
        <f t="shared" si="115"/>
        <v>Suspense</v>
      </c>
    </row>
    <row r="1832" spans="1:10" ht="16">
      <c r="A1832" s="13" t="s">
        <v>789</v>
      </c>
      <c r="B1832" s="12" t="s">
        <v>84</v>
      </c>
      <c r="C1832" s="12" t="s">
        <v>754</v>
      </c>
      <c r="D1832" s="12" t="s">
        <v>760</v>
      </c>
      <c r="E1832" s="12">
        <v>1479.3</v>
      </c>
      <c r="F1832" s="14" t="str">
        <f t="shared" si="112"/>
        <v>2025-04-21InvoiceBrowns Newport Village:BSH NewPort Patio Project42015 Margin - Materials1479.3</v>
      </c>
      <c r="G1832" s="15">
        <f t="shared" si="113"/>
        <v>45768</v>
      </c>
      <c r="H1832" s="16" t="str">
        <f>IF((IFERROR((VLOOKUP(D1832,'Automation (QBO)'!A:B,2,FALSE)),"0"))=0,"Suspense",(IFERROR((VLOOKUP(D1832,'Automation (QBO)'!A:B,2,FALSE)),"Suspense")))</f>
        <v>Margin - Materials</v>
      </c>
      <c r="I1832" s="17">
        <f t="shared" si="114"/>
        <v>1479.3</v>
      </c>
      <c r="J1832" s="12" t="str">
        <f t="shared" si="115"/>
        <v>Margin - Materials</v>
      </c>
    </row>
    <row r="1833" spans="1:10" ht="16">
      <c r="A1833" s="13" t="s">
        <v>789</v>
      </c>
      <c r="B1833" s="12" t="s">
        <v>84</v>
      </c>
      <c r="C1833" s="12" t="s">
        <v>754</v>
      </c>
      <c r="D1833" s="12" t="s">
        <v>759</v>
      </c>
      <c r="E1833" s="12">
        <v>5325</v>
      </c>
      <c r="F1833" s="14" t="str">
        <f t="shared" si="112"/>
        <v>2025-04-21InvoiceBrowns Newport Village:BSH NewPort Patio Project41006 Labour - General5325</v>
      </c>
      <c r="G1833" s="15">
        <f t="shared" si="113"/>
        <v>45768</v>
      </c>
      <c r="H1833" s="16" t="str">
        <f>IF((IFERROR((VLOOKUP(D1833,'Automation (QBO)'!A:B,2,FALSE)),"0"))=0,"Suspense",(IFERROR((VLOOKUP(D1833,'Automation (QBO)'!A:B,2,FALSE)),"Suspense")))</f>
        <v>Labour - General</v>
      </c>
      <c r="I1833" s="17">
        <f t="shared" si="114"/>
        <v>5325</v>
      </c>
      <c r="J1833" s="12" t="str">
        <f t="shared" si="115"/>
        <v>Labour - General</v>
      </c>
    </row>
    <row r="1834" spans="1:10" ht="16">
      <c r="A1834" s="13" t="s">
        <v>789</v>
      </c>
      <c r="B1834" s="12" t="s">
        <v>84</v>
      </c>
      <c r="C1834" s="12" t="s">
        <v>754</v>
      </c>
      <c r="D1834" s="12" t="s">
        <v>762</v>
      </c>
      <c r="E1834" s="12">
        <v>1065</v>
      </c>
      <c r="F1834" s="14" t="str">
        <f t="shared" si="112"/>
        <v>2025-04-21InvoiceBrowns Newport Village:BSH NewPort Patio Project42025 Margin - Labour1065</v>
      </c>
      <c r="G1834" s="15">
        <f t="shared" si="113"/>
        <v>45768</v>
      </c>
      <c r="H1834" s="16" t="str">
        <f>IF((IFERROR((VLOOKUP(D1834,'Automation (QBO)'!A:B,2,FALSE)),"0"))=0,"Suspense",(IFERROR((VLOOKUP(D1834,'Automation (QBO)'!A:B,2,FALSE)),"Suspense")))</f>
        <v>Margin - Labour</v>
      </c>
      <c r="I1834" s="17">
        <f t="shared" si="114"/>
        <v>1065</v>
      </c>
      <c r="J1834" s="12" t="str">
        <f t="shared" si="115"/>
        <v>Margin - Labour</v>
      </c>
    </row>
    <row r="1835" spans="1:10" ht="16">
      <c r="A1835" s="13" t="s">
        <v>789</v>
      </c>
      <c r="B1835" s="12" t="s">
        <v>84</v>
      </c>
      <c r="C1835" s="12" t="s">
        <v>754</v>
      </c>
      <c r="D1835" s="12" t="s">
        <v>666</v>
      </c>
      <c r="E1835" s="12">
        <v>0</v>
      </c>
      <c r="F1835" s="14" t="str">
        <f t="shared" si="112"/>
        <v>2025-04-21InvoiceBrowns Newport Village:BSH NewPort Patio Project12000 [Accounts Receivable]0</v>
      </c>
      <c r="G1835" s="15">
        <f t="shared" si="113"/>
        <v>45768</v>
      </c>
      <c r="H1835" s="16" t="str">
        <f>IF((IFERROR((VLOOKUP(D1835,'Automation (QBO)'!A:B,2,FALSE)),"0"))=0,"Suspense",(IFERROR((VLOOKUP(D1835,'Automation (QBO)'!A:B,2,FALSE)),"Suspense")))</f>
        <v>Accounts Recievable - Suspense</v>
      </c>
      <c r="I1835" s="17">
        <f t="shared" si="114"/>
        <v>0</v>
      </c>
      <c r="J1835" s="12" t="str">
        <f t="shared" si="115"/>
        <v>Accounts Recievable - Suspense</v>
      </c>
    </row>
    <row r="1836" spans="1:10" ht="16">
      <c r="A1836" s="13" t="s">
        <v>789</v>
      </c>
      <c r="B1836" s="12" t="s">
        <v>84</v>
      </c>
      <c r="C1836" s="12" t="s">
        <v>754</v>
      </c>
      <c r="D1836" s="12" t="s">
        <v>199</v>
      </c>
      <c r="E1836" s="12">
        <v>763.3</v>
      </c>
      <c r="F1836" s="14" t="str">
        <f t="shared" si="112"/>
        <v>2025-04-21InvoiceBrowns Newport Village:BSH NewPort Patio Project21020 GST/HST Payable763.3</v>
      </c>
      <c r="G1836" s="15">
        <f t="shared" si="113"/>
        <v>45768</v>
      </c>
      <c r="H1836" s="16" t="str">
        <f>IF((IFERROR((VLOOKUP(D1836,'Automation (QBO)'!A:B,2,FALSE)),"0"))=0,"Suspense",(IFERROR((VLOOKUP(D1836,'Automation (QBO)'!A:B,2,FALSE)),"Suspense")))</f>
        <v>GST/HST Payable</v>
      </c>
      <c r="I1836" s="17">
        <f t="shared" si="114"/>
        <v>763.3</v>
      </c>
      <c r="J1836" s="12" t="str">
        <f t="shared" si="115"/>
        <v>GST/HST Payable</v>
      </c>
    </row>
    <row r="1837" spans="1:10" ht="16">
      <c r="A1837" s="13" t="s">
        <v>789</v>
      </c>
      <c r="B1837" s="12" t="s">
        <v>84</v>
      </c>
      <c r="C1837" s="12" t="s">
        <v>754</v>
      </c>
      <c r="D1837" s="12" t="s">
        <v>218</v>
      </c>
      <c r="E1837" s="12">
        <v>-16029.12</v>
      </c>
      <c r="F1837" s="14" t="str">
        <f t="shared" si="112"/>
        <v>2025-04-21InvoiceBrowns Newport Village:BSH NewPort Patio Project21045 Deposit Received-16029.12</v>
      </c>
      <c r="G1837" s="15">
        <f t="shared" si="113"/>
        <v>45768</v>
      </c>
      <c r="H1837" s="16" t="str">
        <f>IF((IFERROR((VLOOKUP(D1837,'Automation (QBO)'!A:B,2,FALSE)),"0"))=0,"Suspense",(IFERROR((VLOOKUP(D1837,'Automation (QBO)'!A:B,2,FALSE)),"Suspense")))</f>
        <v>Liability - Depostis Received</v>
      </c>
      <c r="I1837" s="17">
        <f t="shared" si="114"/>
        <v>-16029.12</v>
      </c>
      <c r="J1837" s="12" t="str">
        <f t="shared" si="115"/>
        <v>Liability - Depostis Received</v>
      </c>
    </row>
    <row r="1838" spans="1:10" ht="16">
      <c r="A1838" s="13" t="s">
        <v>789</v>
      </c>
      <c r="B1838" s="12" t="s">
        <v>84</v>
      </c>
      <c r="C1838" s="12" t="s">
        <v>754</v>
      </c>
      <c r="D1838" s="12" t="s">
        <v>199</v>
      </c>
      <c r="E1838" s="12">
        <v>0</v>
      </c>
      <c r="F1838" s="14" t="str">
        <f t="shared" si="112"/>
        <v>2025-04-21InvoiceBrowns Newport Village:BSH NewPort Patio Project21020 GST/HST Payable0</v>
      </c>
      <c r="G1838" s="15">
        <f t="shared" si="113"/>
        <v>45768</v>
      </c>
      <c r="H1838" s="16" t="str">
        <f>IF((IFERROR((VLOOKUP(D1838,'Automation (QBO)'!A:B,2,FALSE)),"0"))=0,"Suspense",(IFERROR((VLOOKUP(D1838,'Automation (QBO)'!A:B,2,FALSE)),"Suspense")))</f>
        <v>GST/HST Payable</v>
      </c>
      <c r="I1838" s="17">
        <f t="shared" si="114"/>
        <v>0</v>
      </c>
      <c r="J1838" s="12" t="str">
        <f t="shared" si="115"/>
        <v>GST/HST Payable</v>
      </c>
    </row>
    <row r="1839" spans="1:10" ht="16">
      <c r="A1839" s="13" t="s">
        <v>789</v>
      </c>
      <c r="B1839" s="12" t="s">
        <v>84</v>
      </c>
      <c r="C1839" s="12" t="s">
        <v>755</v>
      </c>
      <c r="D1839" s="12" t="s">
        <v>667</v>
      </c>
      <c r="E1839" s="12">
        <v>3695</v>
      </c>
      <c r="F1839" s="14" t="str">
        <f t="shared" si="112"/>
        <v>2025-04-21InvoiceGranville Island Brewing.41005 Labour - Project Managment3695</v>
      </c>
      <c r="G1839" s="15">
        <f t="shared" si="113"/>
        <v>45768</v>
      </c>
      <c r="H1839" s="16" t="str">
        <f>IF((IFERROR((VLOOKUP(D1839,'Automation (QBO)'!A:B,2,FALSE)),"0"))=0,"Suspense",(IFERROR((VLOOKUP(D1839,'Automation (QBO)'!A:B,2,FALSE)),"Suspense")))</f>
        <v>Labour - Project Managment</v>
      </c>
      <c r="I1839" s="17">
        <f t="shared" si="114"/>
        <v>3695</v>
      </c>
      <c r="J1839" s="12" t="str">
        <f t="shared" si="115"/>
        <v>Labour - Project Managment</v>
      </c>
    </row>
    <row r="1840" spans="1:10" ht="16">
      <c r="A1840" s="13" t="s">
        <v>789</v>
      </c>
      <c r="B1840" s="12" t="s">
        <v>84</v>
      </c>
      <c r="C1840" s="12" t="s">
        <v>755</v>
      </c>
      <c r="D1840" s="12" t="s">
        <v>667</v>
      </c>
      <c r="E1840" s="12">
        <v>739</v>
      </c>
      <c r="F1840" s="14" t="str">
        <f t="shared" si="112"/>
        <v>2025-04-21InvoiceGranville Island Brewing.41005 Labour - Project Managment739</v>
      </c>
      <c r="G1840" s="15">
        <f t="shared" si="113"/>
        <v>45768</v>
      </c>
      <c r="H1840" s="16" t="str">
        <f>IF((IFERROR((VLOOKUP(D1840,'Automation (QBO)'!A:B,2,FALSE)),"0"))=0,"Suspense",(IFERROR((VLOOKUP(D1840,'Automation (QBO)'!A:B,2,FALSE)),"Suspense")))</f>
        <v>Labour - Project Managment</v>
      </c>
      <c r="I1840" s="17">
        <f t="shared" si="114"/>
        <v>739</v>
      </c>
      <c r="J1840" s="12" t="str">
        <f t="shared" si="115"/>
        <v>Labour - Project Managment</v>
      </c>
    </row>
    <row r="1841" spans="1:10" ht="16">
      <c r="A1841" s="13" t="s">
        <v>789</v>
      </c>
      <c r="B1841" s="12" t="s">
        <v>84</v>
      </c>
      <c r="C1841" s="12" t="s">
        <v>755</v>
      </c>
      <c r="D1841" s="12" t="s">
        <v>667</v>
      </c>
      <c r="E1841" s="12">
        <v>1965</v>
      </c>
      <c r="F1841" s="14" t="str">
        <f t="shared" si="112"/>
        <v>2025-04-21InvoiceGranville Island Brewing.41005 Labour - Project Managment1965</v>
      </c>
      <c r="G1841" s="15">
        <f t="shared" si="113"/>
        <v>45768</v>
      </c>
      <c r="H1841" s="16" t="str">
        <f>IF((IFERROR((VLOOKUP(D1841,'Automation (QBO)'!A:B,2,FALSE)),"0"))=0,"Suspense",(IFERROR((VLOOKUP(D1841,'Automation (QBO)'!A:B,2,FALSE)),"Suspense")))</f>
        <v>Labour - Project Managment</v>
      </c>
      <c r="I1841" s="17">
        <f t="shared" si="114"/>
        <v>1965</v>
      </c>
      <c r="J1841" s="12" t="str">
        <f t="shared" si="115"/>
        <v>Labour - Project Managment</v>
      </c>
    </row>
    <row r="1842" spans="1:10" ht="16">
      <c r="A1842" s="13" t="s">
        <v>789</v>
      </c>
      <c r="B1842" s="12" t="s">
        <v>84</v>
      </c>
      <c r="C1842" s="12" t="s">
        <v>755</v>
      </c>
      <c r="D1842" s="12" t="s">
        <v>667</v>
      </c>
      <c r="E1842" s="12">
        <v>393</v>
      </c>
      <c r="F1842" s="14" t="str">
        <f t="shared" si="112"/>
        <v>2025-04-21InvoiceGranville Island Brewing.41005 Labour - Project Managment393</v>
      </c>
      <c r="G1842" s="15">
        <f t="shared" si="113"/>
        <v>45768</v>
      </c>
      <c r="H1842" s="16" t="str">
        <f>IF((IFERROR((VLOOKUP(D1842,'Automation (QBO)'!A:B,2,FALSE)),"0"))=0,"Suspense",(IFERROR((VLOOKUP(D1842,'Automation (QBO)'!A:B,2,FALSE)),"Suspense")))</f>
        <v>Labour - Project Managment</v>
      </c>
      <c r="I1842" s="17">
        <f t="shared" si="114"/>
        <v>393</v>
      </c>
      <c r="J1842" s="12" t="str">
        <f t="shared" si="115"/>
        <v>Labour - Project Managment</v>
      </c>
    </row>
    <row r="1843" spans="1:10" ht="16">
      <c r="A1843" s="13" t="s">
        <v>789</v>
      </c>
      <c r="B1843" s="12" t="s">
        <v>84</v>
      </c>
      <c r="C1843" s="12" t="s">
        <v>755</v>
      </c>
      <c r="D1843" s="12" t="s">
        <v>199</v>
      </c>
      <c r="E1843" s="12">
        <v>339.6</v>
      </c>
      <c r="F1843" s="14" t="str">
        <f t="shared" si="112"/>
        <v>2025-04-21InvoiceGranville Island Brewing.21020 GST/HST Payable339.6</v>
      </c>
      <c r="G1843" s="15">
        <f t="shared" si="113"/>
        <v>45768</v>
      </c>
      <c r="H1843" s="16" t="str">
        <f>IF((IFERROR((VLOOKUP(D1843,'Automation (QBO)'!A:B,2,FALSE)),"0"))=0,"Suspense",(IFERROR((VLOOKUP(D1843,'Automation (QBO)'!A:B,2,FALSE)),"Suspense")))</f>
        <v>GST/HST Payable</v>
      </c>
      <c r="I1843" s="17">
        <f t="shared" si="114"/>
        <v>339.6</v>
      </c>
      <c r="J1843" s="12" t="str">
        <f t="shared" si="115"/>
        <v>GST/HST Payable</v>
      </c>
    </row>
    <row r="1844" spans="1:10" ht="16">
      <c r="A1844" s="13" t="s">
        <v>789</v>
      </c>
      <c r="B1844" s="12" t="s">
        <v>78</v>
      </c>
      <c r="C1844" s="12" t="s">
        <v>90</v>
      </c>
      <c r="D1844" s="12" t="s">
        <v>670</v>
      </c>
      <c r="E1844" s="12">
        <v>162.22</v>
      </c>
      <c r="F1844" s="14" t="str">
        <f t="shared" si="112"/>
        <v>2025-04-21ExpensePetro Canada51205 COGS - Fuel162.22</v>
      </c>
      <c r="G1844" s="15">
        <f t="shared" si="113"/>
        <v>45768</v>
      </c>
      <c r="H1844" s="16" t="str">
        <f>IF((IFERROR((VLOOKUP(D1844,'Automation (QBO)'!A:B,2,FALSE)),"0"))=0,"Suspense",(IFERROR((VLOOKUP(D1844,'Automation (QBO)'!A:B,2,FALSE)),"Suspense")))</f>
        <v>Fuel</v>
      </c>
      <c r="I1844" s="17">
        <f t="shared" si="114"/>
        <v>162.22</v>
      </c>
      <c r="J1844" s="12" t="str">
        <f t="shared" si="115"/>
        <v>Fuel</v>
      </c>
    </row>
    <row r="1845" spans="1:10" ht="16">
      <c r="A1845" s="13" t="s">
        <v>789</v>
      </c>
      <c r="B1845" s="12" t="s">
        <v>78</v>
      </c>
      <c r="C1845" s="12" t="s">
        <v>90</v>
      </c>
      <c r="D1845" s="12" t="s">
        <v>199</v>
      </c>
      <c r="E1845" s="12">
        <v>-8.11</v>
      </c>
      <c r="F1845" s="14" t="str">
        <f t="shared" si="112"/>
        <v>2025-04-21ExpensePetro Canada21020 GST/HST Payable-8.11</v>
      </c>
      <c r="G1845" s="15">
        <f t="shared" si="113"/>
        <v>45768</v>
      </c>
      <c r="H1845" s="16" t="str">
        <f>IF((IFERROR((VLOOKUP(D1845,'Automation (QBO)'!A:B,2,FALSE)),"0"))=0,"Suspense",(IFERROR((VLOOKUP(D1845,'Automation (QBO)'!A:B,2,FALSE)),"Suspense")))</f>
        <v>GST/HST Payable</v>
      </c>
      <c r="I1845" s="17">
        <f t="shared" si="114"/>
        <v>-8.11</v>
      </c>
      <c r="J1845" s="12" t="str">
        <f t="shared" si="115"/>
        <v>GST/HST Payable</v>
      </c>
    </row>
    <row r="1846" spans="1:10" ht="16">
      <c r="A1846" s="13" t="s">
        <v>789</v>
      </c>
      <c r="B1846" s="12" t="s">
        <v>84</v>
      </c>
      <c r="C1846" s="12" t="s">
        <v>755</v>
      </c>
      <c r="D1846" s="12" t="s">
        <v>666</v>
      </c>
      <c r="E1846" s="12">
        <v>7131.6</v>
      </c>
      <c r="F1846" s="14" t="str">
        <f t="shared" si="112"/>
        <v>2025-04-21InvoiceGranville Island Brewing.12000 [Accounts Receivable]7131.6</v>
      </c>
      <c r="G1846" s="15">
        <f t="shared" si="113"/>
        <v>45768</v>
      </c>
      <c r="H1846" s="16" t="str">
        <f>IF((IFERROR((VLOOKUP(D1846,'Automation (QBO)'!A:B,2,FALSE)),"0"))=0,"Suspense",(IFERROR((VLOOKUP(D1846,'Automation (QBO)'!A:B,2,FALSE)),"Suspense")))</f>
        <v>Accounts Recievable - Suspense</v>
      </c>
      <c r="I1846" s="17">
        <f t="shared" si="114"/>
        <v>7131.6</v>
      </c>
      <c r="J1846" s="12" t="str">
        <f t="shared" si="115"/>
        <v>Accounts Recievable - Suspense</v>
      </c>
    </row>
    <row r="1847" spans="1:10" ht="16">
      <c r="A1847" s="13" t="s">
        <v>789</v>
      </c>
      <c r="B1847" s="12" t="s">
        <v>78</v>
      </c>
      <c r="C1847" s="12" t="s">
        <v>102</v>
      </c>
      <c r="D1847" s="12" t="s">
        <v>201</v>
      </c>
      <c r="E1847" s="12">
        <v>-79.16</v>
      </c>
      <c r="F1847" s="14" t="str">
        <f t="shared" si="112"/>
        <v>2025-04-21ExpenseInsurance Corporation of British Columbia11005 Chequing (CIBC)-79.16</v>
      </c>
      <c r="G1847" s="15">
        <f t="shared" si="113"/>
        <v>45768</v>
      </c>
      <c r="H1847" s="16" t="str">
        <f>IF((IFERROR((VLOOKUP(D1847,'Automation (QBO)'!A:B,2,FALSE)),"0"))=0,"Suspense",(IFERROR((VLOOKUP(D1847,'Automation (QBO)'!A:B,2,FALSE)),"Suspense")))</f>
        <v>Chequing (CIBC)</v>
      </c>
      <c r="I1847" s="17">
        <f t="shared" si="114"/>
        <v>-79.16</v>
      </c>
      <c r="J1847" s="12" t="str">
        <f t="shared" si="115"/>
        <v>Chequing (CIBC)</v>
      </c>
    </row>
    <row r="1848" spans="1:10" ht="16">
      <c r="A1848" s="13" t="s">
        <v>789</v>
      </c>
      <c r="B1848" s="12" t="s">
        <v>124</v>
      </c>
      <c r="C1848" s="12" t="s">
        <v>85</v>
      </c>
      <c r="D1848" s="12" t="s">
        <v>201</v>
      </c>
      <c r="E1848" s="12">
        <v>1108.3</v>
      </c>
      <c r="F1848" s="14" t="str">
        <f t="shared" si="112"/>
        <v>2025-04-21DepositChambers of Commerce Group Insurance Plan11005 Chequing (CIBC)1108.3</v>
      </c>
      <c r="G1848" s="15">
        <f t="shared" si="113"/>
        <v>45768</v>
      </c>
      <c r="H1848" s="16" t="str">
        <f>IF((IFERROR((VLOOKUP(D1848,'Automation (QBO)'!A:B,2,FALSE)),"0"))=0,"Suspense",(IFERROR((VLOOKUP(D1848,'Automation (QBO)'!A:B,2,FALSE)),"Suspense")))</f>
        <v>Chequing (CIBC)</v>
      </c>
      <c r="I1848" s="17">
        <f t="shared" si="114"/>
        <v>1108.3</v>
      </c>
      <c r="J1848" s="12" t="str">
        <f t="shared" si="115"/>
        <v>Chequing (CIBC)</v>
      </c>
    </row>
    <row r="1849" spans="1:10" ht="16">
      <c r="A1849" s="13" t="s">
        <v>789</v>
      </c>
      <c r="B1849" s="12" t="s">
        <v>124</v>
      </c>
      <c r="C1849" s="12" t="s">
        <v>85</v>
      </c>
      <c r="D1849" s="12" t="s">
        <v>349</v>
      </c>
      <c r="E1849" s="12">
        <v>-1108.3</v>
      </c>
      <c r="F1849" s="14" t="str">
        <f t="shared" si="112"/>
        <v>2025-04-21DepositChambers of Commerce Group Insurance Plan52545 Payroll - Employee Benefits (Paid)-1108.3</v>
      </c>
      <c r="G1849" s="15">
        <f t="shared" si="113"/>
        <v>45768</v>
      </c>
      <c r="H1849" s="16" t="str">
        <f>IF((IFERROR((VLOOKUP(D1849,'Automation (QBO)'!A:B,2,FALSE)),"0"))=0,"Suspense",(IFERROR((VLOOKUP(D1849,'Automation (QBO)'!A:B,2,FALSE)),"Suspense")))</f>
        <v>Payroll - Employee Benefits (Paid)</v>
      </c>
      <c r="I1849" s="17">
        <f t="shared" si="114"/>
        <v>-1108.3</v>
      </c>
      <c r="J1849" s="12" t="str">
        <f t="shared" si="115"/>
        <v>Payroll - Employee Benefits (Paid)</v>
      </c>
    </row>
    <row r="1850" spans="1:10" ht="16">
      <c r="A1850" s="13" t="s">
        <v>789</v>
      </c>
      <c r="B1850" s="12" t="s">
        <v>78</v>
      </c>
      <c r="C1850" s="12" t="s">
        <v>90</v>
      </c>
      <c r="D1850" s="12" t="s">
        <v>506</v>
      </c>
      <c r="E1850" s="12">
        <v>170.33</v>
      </c>
      <c r="F1850" s="14" t="str">
        <f t="shared" si="112"/>
        <v>2025-04-21ExpensePetro Canada21010 Credit Card (CIBC Visa)170.33</v>
      </c>
      <c r="G1850" s="15">
        <f t="shared" si="113"/>
        <v>45768</v>
      </c>
      <c r="H1850" s="16" t="str">
        <f>IF((IFERROR((VLOOKUP(D1850,'Automation (QBO)'!A:B,2,FALSE)),"0"))=0,"Suspense",(IFERROR((VLOOKUP(D1850,'Automation (QBO)'!A:B,2,FALSE)),"Suspense")))</f>
        <v>Credit Card (CIBC Visa)</v>
      </c>
      <c r="I1850" s="17">
        <f t="shared" si="114"/>
        <v>170.33</v>
      </c>
      <c r="J1850" s="12" t="str">
        <f t="shared" si="115"/>
        <v>Credit Card (CIBC Visa)</v>
      </c>
    </row>
    <row r="1851" spans="1:10" ht="16">
      <c r="A1851" s="13" t="s">
        <v>789</v>
      </c>
      <c r="B1851" s="12" t="s">
        <v>84</v>
      </c>
      <c r="C1851" s="12" t="s">
        <v>114</v>
      </c>
      <c r="D1851" s="12" t="s">
        <v>666</v>
      </c>
      <c r="E1851" s="12">
        <v>0</v>
      </c>
      <c r="F1851" s="14" t="str">
        <f t="shared" si="112"/>
        <v>2025-04-21InvoiceGarden of Granite Winery:Garden of Granite Project12000 [Accounts Receivable]0</v>
      </c>
      <c r="G1851" s="15">
        <f t="shared" si="113"/>
        <v>45768</v>
      </c>
      <c r="H1851" s="16" t="str">
        <f>IF((IFERROR((VLOOKUP(D1851,'Automation (QBO)'!A:B,2,FALSE)),"0"))=0,"Suspense",(IFERROR((VLOOKUP(D1851,'Automation (QBO)'!A:B,2,FALSE)),"Suspense")))</f>
        <v>Accounts Recievable - Suspense</v>
      </c>
      <c r="I1851" s="17">
        <f t="shared" si="114"/>
        <v>0</v>
      </c>
      <c r="J1851" s="12" t="str">
        <f t="shared" si="115"/>
        <v>Accounts Recievable - Suspense</v>
      </c>
    </row>
    <row r="1852" spans="1:10" ht="16">
      <c r="A1852" s="13" t="s">
        <v>789</v>
      </c>
      <c r="B1852" s="12" t="s">
        <v>84</v>
      </c>
      <c r="C1852" s="12" t="s">
        <v>114</v>
      </c>
      <c r="D1852" s="12" t="s">
        <v>218</v>
      </c>
      <c r="E1852" s="12">
        <v>-3444.36</v>
      </c>
      <c r="F1852" s="14" t="str">
        <f t="shared" si="112"/>
        <v>2025-04-21InvoiceGarden of Granite Winery:Garden of Granite Project21045 Deposit Received-3444.36</v>
      </c>
      <c r="G1852" s="15">
        <f t="shared" si="113"/>
        <v>45768</v>
      </c>
      <c r="H1852" s="16" t="str">
        <f>IF((IFERROR((VLOOKUP(D1852,'Automation (QBO)'!A:B,2,FALSE)),"0"))=0,"Suspense",(IFERROR((VLOOKUP(D1852,'Automation (QBO)'!A:B,2,FALSE)),"Suspense")))</f>
        <v>Liability - Depostis Received</v>
      </c>
      <c r="I1852" s="17">
        <f t="shared" si="114"/>
        <v>-3444.36</v>
      </c>
      <c r="J1852" s="12" t="str">
        <f t="shared" si="115"/>
        <v>Liability - Depostis Received</v>
      </c>
    </row>
    <row r="1853" spans="1:10" ht="16">
      <c r="A1853" s="13" t="s">
        <v>789</v>
      </c>
      <c r="B1853" s="12" t="s">
        <v>84</v>
      </c>
      <c r="C1853" s="12" t="s">
        <v>114</v>
      </c>
      <c r="D1853" s="12" t="s">
        <v>199</v>
      </c>
      <c r="E1853" s="12">
        <v>164.02</v>
      </c>
      <c r="F1853" s="14" t="str">
        <f t="shared" si="112"/>
        <v>2025-04-21InvoiceGarden of Granite Winery:Garden of Granite Project21020 GST/HST Payable164.02</v>
      </c>
      <c r="G1853" s="15">
        <f t="shared" si="113"/>
        <v>45768</v>
      </c>
      <c r="H1853" s="16" t="str">
        <f>IF((IFERROR((VLOOKUP(D1853,'Automation (QBO)'!A:B,2,FALSE)),"0"))=0,"Suspense",(IFERROR((VLOOKUP(D1853,'Automation (QBO)'!A:B,2,FALSE)),"Suspense")))</f>
        <v>GST/HST Payable</v>
      </c>
      <c r="I1853" s="17">
        <f t="shared" si="114"/>
        <v>164.02</v>
      </c>
      <c r="J1853" s="12" t="str">
        <f t="shared" si="115"/>
        <v>GST/HST Payable</v>
      </c>
    </row>
    <row r="1854" spans="1:10" ht="16">
      <c r="A1854" s="13" t="s">
        <v>789</v>
      </c>
      <c r="B1854" s="12" t="s">
        <v>84</v>
      </c>
      <c r="C1854" s="12" t="s">
        <v>114</v>
      </c>
      <c r="D1854" s="12" t="s">
        <v>199</v>
      </c>
      <c r="E1854" s="12">
        <v>0</v>
      </c>
      <c r="F1854" s="14" t="str">
        <f t="shared" si="112"/>
        <v>2025-04-21InvoiceGarden of Granite Winery:Garden of Granite Project21020 GST/HST Payable0</v>
      </c>
      <c r="G1854" s="15">
        <f t="shared" si="113"/>
        <v>45768</v>
      </c>
      <c r="H1854" s="16" t="str">
        <f>IF((IFERROR((VLOOKUP(D1854,'Automation (QBO)'!A:B,2,FALSE)),"0"))=0,"Suspense",(IFERROR((VLOOKUP(D1854,'Automation (QBO)'!A:B,2,FALSE)),"Suspense")))</f>
        <v>GST/HST Payable</v>
      </c>
      <c r="I1854" s="17">
        <f t="shared" si="114"/>
        <v>0</v>
      </c>
      <c r="J1854" s="12" t="str">
        <f t="shared" si="115"/>
        <v>GST/HST Payable</v>
      </c>
    </row>
    <row r="1855" spans="1:10" ht="16">
      <c r="A1855" s="13" t="s">
        <v>796</v>
      </c>
      <c r="B1855" s="12" t="s">
        <v>78</v>
      </c>
      <c r="C1855" s="12" t="s">
        <v>318</v>
      </c>
      <c r="D1855" s="12" t="s">
        <v>655</v>
      </c>
      <c r="E1855" s="12">
        <v>8500</v>
      </c>
      <c r="F1855" s="14" t="str">
        <f t="shared" si="112"/>
        <v>2025-04-22ExpenseSeasons Mechanical LTD51320 Project Expense - Subcontractors8500</v>
      </c>
      <c r="G1855" s="15">
        <f t="shared" si="113"/>
        <v>45769</v>
      </c>
      <c r="H1855" s="16" t="str">
        <f>IF((IFERROR((VLOOKUP(D1855,'Automation (QBO)'!A:B,2,FALSE)),"0"))=0,"Suspense",(IFERROR((VLOOKUP(D1855,'Automation (QBO)'!A:B,2,FALSE)),"Suspense")))</f>
        <v>Project Expense - Subcontractors</v>
      </c>
      <c r="I1855" s="17">
        <f t="shared" si="114"/>
        <v>8500</v>
      </c>
      <c r="J1855" s="12" t="str">
        <f t="shared" si="115"/>
        <v>Project Expense - Subcontractors</v>
      </c>
    </row>
    <row r="1856" spans="1:10" ht="16">
      <c r="A1856" s="13" t="s">
        <v>796</v>
      </c>
      <c r="B1856" s="12" t="s">
        <v>78</v>
      </c>
      <c r="C1856" s="12" t="s">
        <v>318</v>
      </c>
      <c r="D1856" s="12" t="s">
        <v>199</v>
      </c>
      <c r="E1856" s="12">
        <v>-425</v>
      </c>
      <c r="F1856" s="14" t="str">
        <f t="shared" si="112"/>
        <v>2025-04-22ExpenseSeasons Mechanical LTD21020 GST/HST Payable-425</v>
      </c>
      <c r="G1856" s="15">
        <f t="shared" si="113"/>
        <v>45769</v>
      </c>
      <c r="H1856" s="16" t="str">
        <f>IF((IFERROR((VLOOKUP(D1856,'Automation (QBO)'!A:B,2,FALSE)),"0"))=0,"Suspense",(IFERROR((VLOOKUP(D1856,'Automation (QBO)'!A:B,2,FALSE)),"Suspense")))</f>
        <v>GST/HST Payable</v>
      </c>
      <c r="I1856" s="17">
        <f t="shared" si="114"/>
        <v>-425</v>
      </c>
      <c r="J1856" s="12" t="str">
        <f t="shared" si="115"/>
        <v>GST/HST Payable</v>
      </c>
    </row>
    <row r="1857" spans="1:10" ht="16">
      <c r="A1857" s="13" t="s">
        <v>796</v>
      </c>
      <c r="B1857" s="12" t="s">
        <v>78</v>
      </c>
      <c r="D1857" s="12" t="s">
        <v>657</v>
      </c>
      <c r="E1857" s="12">
        <v>2000</v>
      </c>
      <c r="F1857" s="14" t="str">
        <f t="shared" si="112"/>
        <v>2025-04-22Expense13007 Due to/from Saltire Rentals2000</v>
      </c>
      <c r="G1857" s="15">
        <f t="shared" si="113"/>
        <v>45769</v>
      </c>
      <c r="H1857" s="16" t="str">
        <f>IF((IFERROR((VLOOKUP(D1857,'Automation (QBO)'!A:B,2,FALSE)),"0"))=0,"Suspense",(IFERROR((VLOOKUP(D1857,'Automation (QBO)'!A:B,2,FALSE)),"Suspense")))</f>
        <v>Due to/from Saltire Rentals</v>
      </c>
      <c r="I1857" s="17">
        <f t="shared" si="114"/>
        <v>2000</v>
      </c>
      <c r="J1857" s="12" t="str">
        <f t="shared" si="115"/>
        <v>Due to/from Saltire Rentals</v>
      </c>
    </row>
    <row r="1858" spans="1:10" ht="16">
      <c r="A1858" s="13" t="s">
        <v>796</v>
      </c>
      <c r="B1858" s="12" t="s">
        <v>78</v>
      </c>
      <c r="D1858" s="12" t="s">
        <v>199</v>
      </c>
      <c r="E1858" s="12">
        <v>0</v>
      </c>
      <c r="F1858" s="14" t="str">
        <f t="shared" ref="F1858:F1921" si="116">A1858&amp;B1858&amp;C1858&amp;D1858&amp;E1858</f>
        <v>2025-04-22Expense21020 GST/HST Payable0</v>
      </c>
      <c r="G1858" s="15">
        <f t="shared" ref="G1858:G1921" si="117">IFERROR((DATEVALUE(A1858)),A1858)</f>
        <v>45769</v>
      </c>
      <c r="H1858" s="16" t="str">
        <f>IF((IFERROR((VLOOKUP(D1858,'Automation (QBO)'!A:B,2,FALSE)),"0"))=0,"Suspense",(IFERROR((VLOOKUP(D1858,'Automation (QBO)'!A:B,2,FALSE)),"Suspense")))</f>
        <v>GST/HST Payable</v>
      </c>
      <c r="I1858" s="17">
        <f t="shared" ref="I1858:I1921" si="118">E1858</f>
        <v>0</v>
      </c>
      <c r="J1858" s="12" t="str">
        <f t="shared" ref="J1858:J1921" si="119">H1858</f>
        <v>GST/HST Payable</v>
      </c>
    </row>
    <row r="1859" spans="1:10" ht="16">
      <c r="A1859" s="13" t="s">
        <v>796</v>
      </c>
      <c r="B1859" s="12" t="s">
        <v>78</v>
      </c>
      <c r="D1859" s="12" t="s">
        <v>201</v>
      </c>
      <c r="E1859" s="12">
        <v>-2000</v>
      </c>
      <c r="F1859" s="14" t="str">
        <f t="shared" si="116"/>
        <v>2025-04-22Expense11005 Chequing (CIBC)-2000</v>
      </c>
      <c r="G1859" s="15">
        <f t="shared" si="117"/>
        <v>45769</v>
      </c>
      <c r="H1859" s="16" t="str">
        <f>IF((IFERROR((VLOOKUP(D1859,'Automation (QBO)'!A:B,2,FALSE)),"0"))=0,"Suspense",(IFERROR((VLOOKUP(D1859,'Automation (QBO)'!A:B,2,FALSE)),"Suspense")))</f>
        <v>Chequing (CIBC)</v>
      </c>
      <c r="I1859" s="17">
        <f t="shared" si="118"/>
        <v>-2000</v>
      </c>
      <c r="J1859" s="12" t="str">
        <f t="shared" si="119"/>
        <v>Chequing (CIBC)</v>
      </c>
    </row>
    <row r="1860" spans="1:10" ht="16">
      <c r="A1860" s="13" t="s">
        <v>796</v>
      </c>
      <c r="B1860" s="12" t="s">
        <v>78</v>
      </c>
      <c r="C1860" s="12" t="s">
        <v>791</v>
      </c>
      <c r="D1860" s="12" t="s">
        <v>661</v>
      </c>
      <c r="E1860" s="12">
        <v>7.26</v>
      </c>
      <c r="F1860" s="14" t="str">
        <f t="shared" si="116"/>
        <v>2025-04-22ExpenseHeritage Home &amp; Gifts Port Moody51335 Project Expense - Materials7.26</v>
      </c>
      <c r="G1860" s="15">
        <f t="shared" si="117"/>
        <v>45769</v>
      </c>
      <c r="H1860" s="16" t="str">
        <f>IF((IFERROR((VLOOKUP(D1860,'Automation (QBO)'!A:B,2,FALSE)),"0"))=0,"Suspense",(IFERROR((VLOOKUP(D1860,'Automation (QBO)'!A:B,2,FALSE)),"Suspense")))</f>
        <v>Project Expense - Materials</v>
      </c>
      <c r="I1860" s="17">
        <f t="shared" si="118"/>
        <v>7.26</v>
      </c>
      <c r="J1860" s="12" t="str">
        <f t="shared" si="119"/>
        <v>Project Expense - Materials</v>
      </c>
    </row>
    <row r="1861" spans="1:10" ht="16">
      <c r="A1861" s="13" t="s">
        <v>796</v>
      </c>
      <c r="B1861" s="12" t="s">
        <v>78</v>
      </c>
      <c r="C1861" s="12" t="s">
        <v>791</v>
      </c>
      <c r="D1861" s="12" t="s">
        <v>199</v>
      </c>
      <c r="E1861" s="12">
        <v>-0.34</v>
      </c>
      <c r="F1861" s="14" t="str">
        <f t="shared" si="116"/>
        <v>2025-04-22ExpenseHeritage Home &amp; Gifts Port Moody21020 GST/HST Payable-0.34</v>
      </c>
      <c r="G1861" s="15">
        <f t="shared" si="117"/>
        <v>45769</v>
      </c>
      <c r="H1861" s="16" t="str">
        <f>IF((IFERROR((VLOOKUP(D1861,'Automation (QBO)'!A:B,2,FALSE)),"0"))=0,"Suspense",(IFERROR((VLOOKUP(D1861,'Automation (QBO)'!A:B,2,FALSE)),"Suspense")))</f>
        <v>GST/HST Payable</v>
      </c>
      <c r="I1861" s="17">
        <f t="shared" si="118"/>
        <v>-0.34</v>
      </c>
      <c r="J1861" s="12" t="str">
        <f t="shared" si="119"/>
        <v>GST/HST Payable</v>
      </c>
    </row>
    <row r="1862" spans="1:10" ht="16">
      <c r="A1862" s="13" t="s">
        <v>796</v>
      </c>
      <c r="B1862" s="12" t="s">
        <v>78</v>
      </c>
      <c r="C1862" s="12" t="s">
        <v>287</v>
      </c>
      <c r="D1862" s="12" t="s">
        <v>661</v>
      </c>
      <c r="E1862" s="12">
        <v>17.07</v>
      </c>
      <c r="F1862" s="14" t="str">
        <f t="shared" si="116"/>
        <v>2025-04-22ExpenseSummit Tools51335 Project Expense - Materials17.07</v>
      </c>
      <c r="G1862" s="15">
        <f t="shared" si="117"/>
        <v>45769</v>
      </c>
      <c r="H1862" s="16" t="str">
        <f>IF((IFERROR((VLOOKUP(D1862,'Automation (QBO)'!A:B,2,FALSE)),"0"))=0,"Suspense",(IFERROR((VLOOKUP(D1862,'Automation (QBO)'!A:B,2,FALSE)),"Suspense")))</f>
        <v>Project Expense - Materials</v>
      </c>
      <c r="I1862" s="17">
        <f t="shared" si="118"/>
        <v>17.07</v>
      </c>
      <c r="J1862" s="12" t="str">
        <f t="shared" si="119"/>
        <v>Project Expense - Materials</v>
      </c>
    </row>
    <row r="1863" spans="1:10" ht="16">
      <c r="A1863" s="13" t="s">
        <v>796</v>
      </c>
      <c r="B1863" s="12" t="s">
        <v>78</v>
      </c>
      <c r="C1863" s="12" t="s">
        <v>287</v>
      </c>
      <c r="D1863" s="12" t="s">
        <v>199</v>
      </c>
      <c r="E1863" s="12">
        <v>-0.8</v>
      </c>
      <c r="F1863" s="14" t="str">
        <f t="shared" si="116"/>
        <v>2025-04-22ExpenseSummit Tools21020 GST/HST Payable-0.8</v>
      </c>
      <c r="G1863" s="15">
        <f t="shared" si="117"/>
        <v>45769</v>
      </c>
      <c r="H1863" s="16" t="str">
        <f>IF((IFERROR((VLOOKUP(D1863,'Automation (QBO)'!A:B,2,FALSE)),"0"))=0,"Suspense",(IFERROR((VLOOKUP(D1863,'Automation (QBO)'!A:B,2,FALSE)),"Suspense")))</f>
        <v>GST/HST Payable</v>
      </c>
      <c r="I1863" s="17">
        <f t="shared" si="118"/>
        <v>-0.8</v>
      </c>
      <c r="J1863" s="12" t="str">
        <f t="shared" si="119"/>
        <v>GST/HST Payable</v>
      </c>
    </row>
    <row r="1864" spans="1:10" ht="16">
      <c r="A1864" s="13" t="s">
        <v>796</v>
      </c>
      <c r="B1864" s="12" t="s">
        <v>78</v>
      </c>
      <c r="C1864" s="12" t="s">
        <v>143</v>
      </c>
      <c r="D1864" s="12" t="s">
        <v>315</v>
      </c>
      <c r="E1864" s="12">
        <v>37.32</v>
      </c>
      <c r="F1864" s="14" t="str">
        <f t="shared" si="116"/>
        <v>2025-04-22ExpenseMeadows Landscape Supply ltd17015 Tools &amp; Equipment37.32</v>
      </c>
      <c r="G1864" s="15">
        <f t="shared" si="117"/>
        <v>45769</v>
      </c>
      <c r="H1864" s="16" t="str">
        <f>IF((IFERROR((VLOOKUP(D1864,'Automation (QBO)'!A:B,2,FALSE)),"0"))=0,"Suspense",(IFERROR((VLOOKUP(D1864,'Automation (QBO)'!A:B,2,FALSE)),"Suspense")))</f>
        <v>Tools &amp; Equipment</v>
      </c>
      <c r="I1864" s="17">
        <f t="shared" si="118"/>
        <v>37.32</v>
      </c>
      <c r="J1864" s="12" t="str">
        <f t="shared" si="119"/>
        <v>Tools &amp; Equipment</v>
      </c>
    </row>
    <row r="1865" spans="1:10" ht="16">
      <c r="A1865" s="13" t="s">
        <v>796</v>
      </c>
      <c r="B1865" s="12" t="s">
        <v>78</v>
      </c>
      <c r="C1865" s="12" t="s">
        <v>143</v>
      </c>
      <c r="D1865" s="12" t="s">
        <v>199</v>
      </c>
      <c r="E1865" s="12">
        <v>-1.75</v>
      </c>
      <c r="F1865" s="14" t="str">
        <f t="shared" si="116"/>
        <v>2025-04-22ExpenseMeadows Landscape Supply ltd21020 GST/HST Payable-1.75</v>
      </c>
      <c r="G1865" s="15">
        <f t="shared" si="117"/>
        <v>45769</v>
      </c>
      <c r="H1865" s="16" t="str">
        <f>IF((IFERROR((VLOOKUP(D1865,'Automation (QBO)'!A:B,2,FALSE)),"0"))=0,"Suspense",(IFERROR((VLOOKUP(D1865,'Automation (QBO)'!A:B,2,FALSE)),"Suspense")))</f>
        <v>GST/HST Payable</v>
      </c>
      <c r="I1865" s="17">
        <f t="shared" si="118"/>
        <v>-1.75</v>
      </c>
      <c r="J1865" s="12" t="str">
        <f t="shared" si="119"/>
        <v>GST/HST Payable</v>
      </c>
    </row>
    <row r="1866" spans="1:10" ht="16">
      <c r="A1866" s="13" t="s">
        <v>796</v>
      </c>
      <c r="B1866" s="12" t="s">
        <v>78</v>
      </c>
      <c r="C1866" s="12" t="s">
        <v>89</v>
      </c>
      <c r="D1866" s="12" t="s">
        <v>661</v>
      </c>
      <c r="E1866" s="12">
        <v>31.37</v>
      </c>
      <c r="F1866" s="14" t="str">
        <f t="shared" si="116"/>
        <v>2025-04-22ExpenseShell Canada51335 Project Expense - Materials31.37</v>
      </c>
      <c r="G1866" s="15">
        <f t="shared" si="117"/>
        <v>45769</v>
      </c>
      <c r="H1866" s="16" t="str">
        <f>IF((IFERROR((VLOOKUP(D1866,'Automation (QBO)'!A:B,2,FALSE)),"0"))=0,"Suspense",(IFERROR((VLOOKUP(D1866,'Automation (QBO)'!A:B,2,FALSE)),"Suspense")))</f>
        <v>Project Expense - Materials</v>
      </c>
      <c r="I1866" s="17">
        <f t="shared" si="118"/>
        <v>31.37</v>
      </c>
      <c r="J1866" s="12" t="str">
        <f t="shared" si="119"/>
        <v>Project Expense - Materials</v>
      </c>
    </row>
    <row r="1867" spans="1:10" ht="16">
      <c r="A1867" s="13" t="s">
        <v>796</v>
      </c>
      <c r="B1867" s="12" t="s">
        <v>78</v>
      </c>
      <c r="C1867" s="12" t="s">
        <v>89</v>
      </c>
      <c r="D1867" s="12" t="s">
        <v>199</v>
      </c>
      <c r="E1867" s="12">
        <v>-1.57</v>
      </c>
      <c r="F1867" s="14" t="str">
        <f t="shared" si="116"/>
        <v>2025-04-22ExpenseShell Canada21020 GST/HST Payable-1.57</v>
      </c>
      <c r="G1867" s="15">
        <f t="shared" si="117"/>
        <v>45769</v>
      </c>
      <c r="H1867" s="16" t="str">
        <f>IF((IFERROR((VLOOKUP(D1867,'Automation (QBO)'!A:B,2,FALSE)),"0"))=0,"Suspense",(IFERROR((VLOOKUP(D1867,'Automation (QBO)'!A:B,2,FALSE)),"Suspense")))</f>
        <v>GST/HST Payable</v>
      </c>
      <c r="I1867" s="17">
        <f t="shared" si="118"/>
        <v>-1.57</v>
      </c>
      <c r="J1867" s="12" t="str">
        <f t="shared" si="119"/>
        <v>GST/HST Payable</v>
      </c>
    </row>
    <row r="1868" spans="1:10" ht="16">
      <c r="A1868" s="13" t="s">
        <v>796</v>
      </c>
      <c r="B1868" s="12" t="s">
        <v>78</v>
      </c>
      <c r="C1868" s="12" t="s">
        <v>125</v>
      </c>
      <c r="D1868" s="12" t="s">
        <v>384</v>
      </c>
      <c r="E1868" s="12">
        <v>85.33</v>
      </c>
      <c r="F1868" s="14" t="str">
        <f t="shared" si="116"/>
        <v>2025-04-22ExpenseInuit Quickbooks52165 Subscriptions (Annual)85.33</v>
      </c>
      <c r="G1868" s="15">
        <f t="shared" si="117"/>
        <v>45769</v>
      </c>
      <c r="H1868" s="16" t="str">
        <f>IF((IFERROR((VLOOKUP(D1868,'Automation (QBO)'!A:B,2,FALSE)),"0"))=0,"Suspense",(IFERROR((VLOOKUP(D1868,'Automation (QBO)'!A:B,2,FALSE)),"Suspense")))</f>
        <v>Subscriptions (Annual)</v>
      </c>
      <c r="I1868" s="17">
        <f t="shared" si="118"/>
        <v>85.33</v>
      </c>
      <c r="J1868" s="12" t="str">
        <f t="shared" si="119"/>
        <v>Subscriptions (Annual)</v>
      </c>
    </row>
    <row r="1869" spans="1:10" ht="16">
      <c r="A1869" s="13" t="s">
        <v>796</v>
      </c>
      <c r="B1869" s="12" t="s">
        <v>78</v>
      </c>
      <c r="C1869" s="12" t="s">
        <v>125</v>
      </c>
      <c r="D1869" s="12" t="s">
        <v>199</v>
      </c>
      <c r="E1869" s="12">
        <v>-4.2699999999999996</v>
      </c>
      <c r="F1869" s="14" t="str">
        <f t="shared" si="116"/>
        <v>2025-04-22ExpenseInuit Quickbooks21020 GST/HST Payable-4.27</v>
      </c>
      <c r="G1869" s="15">
        <f t="shared" si="117"/>
        <v>45769</v>
      </c>
      <c r="H1869" s="16" t="str">
        <f>IF((IFERROR((VLOOKUP(D1869,'Automation (QBO)'!A:B,2,FALSE)),"0"))=0,"Suspense",(IFERROR((VLOOKUP(D1869,'Automation (QBO)'!A:B,2,FALSE)),"Suspense")))</f>
        <v>GST/HST Payable</v>
      </c>
      <c r="I1869" s="17">
        <f t="shared" si="118"/>
        <v>-4.2699999999999996</v>
      </c>
      <c r="J1869" s="12" t="str">
        <f t="shared" si="119"/>
        <v>GST/HST Payable</v>
      </c>
    </row>
    <row r="1870" spans="1:10" ht="16">
      <c r="A1870" s="13" t="s">
        <v>796</v>
      </c>
      <c r="B1870" s="12" t="s">
        <v>78</v>
      </c>
      <c r="C1870" s="12" t="s">
        <v>318</v>
      </c>
      <c r="D1870" s="12" t="s">
        <v>201</v>
      </c>
      <c r="E1870" s="12">
        <v>-8925</v>
      </c>
      <c r="F1870" s="14" t="str">
        <f t="shared" si="116"/>
        <v>2025-04-22ExpenseSeasons Mechanical LTD11005 Chequing (CIBC)-8925</v>
      </c>
      <c r="G1870" s="15">
        <f t="shared" si="117"/>
        <v>45769</v>
      </c>
      <c r="H1870" s="16" t="str">
        <f>IF((IFERROR((VLOOKUP(D1870,'Automation (QBO)'!A:B,2,FALSE)),"0"))=0,"Suspense",(IFERROR((VLOOKUP(D1870,'Automation (QBO)'!A:B,2,FALSE)),"Suspense")))</f>
        <v>Chequing (CIBC)</v>
      </c>
      <c r="I1870" s="17">
        <f t="shared" si="118"/>
        <v>-8925</v>
      </c>
      <c r="J1870" s="12" t="str">
        <f t="shared" si="119"/>
        <v>Chequing (CIBC)</v>
      </c>
    </row>
    <row r="1871" spans="1:10" ht="16">
      <c r="A1871" s="13" t="s">
        <v>796</v>
      </c>
      <c r="B1871" s="12" t="s">
        <v>78</v>
      </c>
      <c r="C1871" s="12" t="s">
        <v>791</v>
      </c>
      <c r="D1871" s="12" t="s">
        <v>506</v>
      </c>
      <c r="E1871" s="12">
        <v>7.6</v>
      </c>
      <c r="F1871" s="14" t="str">
        <f t="shared" si="116"/>
        <v>2025-04-22ExpenseHeritage Home &amp; Gifts Port Moody21010 Credit Card (CIBC Visa)7.6</v>
      </c>
      <c r="G1871" s="15">
        <f t="shared" si="117"/>
        <v>45769</v>
      </c>
      <c r="H1871" s="16" t="str">
        <f>IF((IFERROR((VLOOKUP(D1871,'Automation (QBO)'!A:B,2,FALSE)),"0"))=0,"Suspense",(IFERROR((VLOOKUP(D1871,'Automation (QBO)'!A:B,2,FALSE)),"Suspense")))</f>
        <v>Credit Card (CIBC Visa)</v>
      </c>
      <c r="I1871" s="17">
        <f t="shared" si="118"/>
        <v>7.6</v>
      </c>
      <c r="J1871" s="12" t="str">
        <f t="shared" si="119"/>
        <v>Credit Card (CIBC Visa)</v>
      </c>
    </row>
    <row r="1872" spans="1:10" ht="16">
      <c r="A1872" s="13" t="s">
        <v>796</v>
      </c>
      <c r="B1872" s="12" t="s">
        <v>78</v>
      </c>
      <c r="C1872" s="12" t="s">
        <v>143</v>
      </c>
      <c r="D1872" s="12" t="s">
        <v>506</v>
      </c>
      <c r="E1872" s="12">
        <v>39.07</v>
      </c>
      <c r="F1872" s="14" t="str">
        <f t="shared" si="116"/>
        <v>2025-04-22ExpenseMeadows Landscape Supply ltd21010 Credit Card (CIBC Visa)39.07</v>
      </c>
      <c r="G1872" s="15">
        <f t="shared" si="117"/>
        <v>45769</v>
      </c>
      <c r="H1872" s="16" t="str">
        <f>IF((IFERROR((VLOOKUP(D1872,'Automation (QBO)'!A:B,2,FALSE)),"0"))=0,"Suspense",(IFERROR((VLOOKUP(D1872,'Automation (QBO)'!A:B,2,FALSE)),"Suspense")))</f>
        <v>Credit Card (CIBC Visa)</v>
      </c>
      <c r="I1872" s="17">
        <f t="shared" si="118"/>
        <v>39.07</v>
      </c>
      <c r="J1872" s="12" t="str">
        <f t="shared" si="119"/>
        <v>Credit Card (CIBC Visa)</v>
      </c>
    </row>
    <row r="1873" spans="1:10" ht="16">
      <c r="A1873" s="13" t="s">
        <v>796</v>
      </c>
      <c r="B1873" s="12" t="s">
        <v>78</v>
      </c>
      <c r="C1873" s="12" t="s">
        <v>125</v>
      </c>
      <c r="D1873" s="12" t="s">
        <v>506</v>
      </c>
      <c r="E1873" s="12">
        <v>89.6</v>
      </c>
      <c r="F1873" s="14" t="str">
        <f t="shared" si="116"/>
        <v>2025-04-22ExpenseInuit Quickbooks21010 Credit Card (CIBC Visa)89.6</v>
      </c>
      <c r="G1873" s="15">
        <f t="shared" si="117"/>
        <v>45769</v>
      </c>
      <c r="H1873" s="16" t="str">
        <f>IF((IFERROR((VLOOKUP(D1873,'Automation (QBO)'!A:B,2,FALSE)),"0"))=0,"Suspense",(IFERROR((VLOOKUP(D1873,'Automation (QBO)'!A:B,2,FALSE)),"Suspense")))</f>
        <v>Credit Card (CIBC Visa)</v>
      </c>
      <c r="I1873" s="17">
        <f t="shared" si="118"/>
        <v>89.6</v>
      </c>
      <c r="J1873" s="12" t="str">
        <f t="shared" si="119"/>
        <v>Credit Card (CIBC Visa)</v>
      </c>
    </row>
    <row r="1874" spans="1:10" ht="16">
      <c r="A1874" s="13" t="s">
        <v>796</v>
      </c>
      <c r="B1874" s="12" t="s">
        <v>78</v>
      </c>
      <c r="C1874" s="12" t="s">
        <v>89</v>
      </c>
      <c r="D1874" s="12" t="s">
        <v>506</v>
      </c>
      <c r="E1874" s="12">
        <v>32.94</v>
      </c>
      <c r="F1874" s="14" t="str">
        <f t="shared" si="116"/>
        <v>2025-04-22ExpenseShell Canada21010 Credit Card (CIBC Visa)32.94</v>
      </c>
      <c r="G1874" s="15">
        <f t="shared" si="117"/>
        <v>45769</v>
      </c>
      <c r="H1874" s="16" t="str">
        <f>IF((IFERROR((VLOOKUP(D1874,'Automation (QBO)'!A:B,2,FALSE)),"0"))=0,"Suspense",(IFERROR((VLOOKUP(D1874,'Automation (QBO)'!A:B,2,FALSE)),"Suspense")))</f>
        <v>Credit Card (CIBC Visa)</v>
      </c>
      <c r="I1874" s="17">
        <f t="shared" si="118"/>
        <v>32.94</v>
      </c>
      <c r="J1874" s="12" t="str">
        <f t="shared" si="119"/>
        <v>Credit Card (CIBC Visa)</v>
      </c>
    </row>
    <row r="1875" spans="1:10" ht="16">
      <c r="A1875" s="13" t="s">
        <v>796</v>
      </c>
      <c r="B1875" s="12" t="s">
        <v>78</v>
      </c>
      <c r="C1875" s="12" t="s">
        <v>287</v>
      </c>
      <c r="D1875" s="12" t="s">
        <v>506</v>
      </c>
      <c r="E1875" s="12">
        <v>17.87</v>
      </c>
      <c r="F1875" s="14" t="str">
        <f t="shared" si="116"/>
        <v>2025-04-22ExpenseSummit Tools21010 Credit Card (CIBC Visa)17.87</v>
      </c>
      <c r="G1875" s="15">
        <f t="shared" si="117"/>
        <v>45769</v>
      </c>
      <c r="H1875" s="16" t="str">
        <f>IF((IFERROR((VLOOKUP(D1875,'Automation (QBO)'!A:B,2,FALSE)),"0"))=0,"Suspense",(IFERROR((VLOOKUP(D1875,'Automation (QBO)'!A:B,2,FALSE)),"Suspense")))</f>
        <v>Credit Card (CIBC Visa)</v>
      </c>
      <c r="I1875" s="17">
        <f t="shared" si="118"/>
        <v>17.87</v>
      </c>
      <c r="J1875" s="12" t="str">
        <f t="shared" si="119"/>
        <v>Credit Card (CIBC Visa)</v>
      </c>
    </row>
    <row r="1876" spans="1:10" ht="16">
      <c r="A1876" s="13" t="s">
        <v>790</v>
      </c>
      <c r="B1876" s="12" t="s">
        <v>105</v>
      </c>
      <c r="D1876" s="12" t="s">
        <v>225</v>
      </c>
      <c r="E1876" s="12">
        <v>10950.48</v>
      </c>
      <c r="F1876" s="14" t="str">
        <f t="shared" si="116"/>
        <v>2025-04-23Journal Entry52510 Payroll - Salary10950.48</v>
      </c>
      <c r="G1876" s="15">
        <f t="shared" si="117"/>
        <v>45770</v>
      </c>
      <c r="H1876" s="16" t="str">
        <f>IF((IFERROR((VLOOKUP(D1876,'Automation (QBO)'!A:B,2,FALSE)),"0"))=0,"Suspense",(IFERROR((VLOOKUP(D1876,'Automation (QBO)'!A:B,2,FALSE)),"Suspense")))</f>
        <v>Payroll - Salary</v>
      </c>
      <c r="I1876" s="17">
        <f t="shared" si="118"/>
        <v>10950.48</v>
      </c>
      <c r="J1876" s="12" t="str">
        <f t="shared" si="119"/>
        <v>Payroll - Salary</v>
      </c>
    </row>
    <row r="1877" spans="1:10" ht="16">
      <c r="A1877" s="13" t="s">
        <v>790</v>
      </c>
      <c r="B1877" s="12" t="s">
        <v>105</v>
      </c>
      <c r="D1877" s="12" t="s">
        <v>658</v>
      </c>
      <c r="E1877" s="12">
        <v>141.1</v>
      </c>
      <c r="F1877" s="14" t="str">
        <f t="shared" si="116"/>
        <v>2025-04-23Journal Entry52535 Payroll - WCB141.1</v>
      </c>
      <c r="G1877" s="15">
        <f t="shared" si="117"/>
        <v>45770</v>
      </c>
      <c r="H1877" s="16" t="str">
        <f>IF((IFERROR((VLOOKUP(D1877,'Automation (QBO)'!A:B,2,FALSE)),"0"))=0,"Suspense",(IFERROR((VLOOKUP(D1877,'Automation (QBO)'!A:B,2,FALSE)),"Suspense")))</f>
        <v>Payroll - WCB</v>
      </c>
      <c r="I1877" s="17">
        <f t="shared" si="118"/>
        <v>141.1</v>
      </c>
      <c r="J1877" s="12" t="str">
        <f t="shared" si="119"/>
        <v>Payroll - WCB</v>
      </c>
    </row>
    <row r="1878" spans="1:10" ht="16">
      <c r="A1878" s="13" t="s">
        <v>790</v>
      </c>
      <c r="B1878" s="12" t="s">
        <v>105</v>
      </c>
      <c r="D1878" s="12" t="s">
        <v>221</v>
      </c>
      <c r="E1878" s="12">
        <v>619.51</v>
      </c>
      <c r="F1878" s="14" t="str">
        <f t="shared" si="116"/>
        <v>2025-04-23Journal Entry52525 Payroll - CPP619.51</v>
      </c>
      <c r="G1878" s="15">
        <f t="shared" si="117"/>
        <v>45770</v>
      </c>
      <c r="H1878" s="16" t="str">
        <f>IF((IFERROR((VLOOKUP(D1878,'Automation (QBO)'!A:B,2,FALSE)),"0"))=0,"Suspense",(IFERROR((VLOOKUP(D1878,'Automation (QBO)'!A:B,2,FALSE)),"Suspense")))</f>
        <v>Payroll - CPP + EI</v>
      </c>
      <c r="I1878" s="17">
        <f t="shared" si="118"/>
        <v>619.51</v>
      </c>
      <c r="J1878" s="12" t="str">
        <f t="shared" si="119"/>
        <v>Payroll - CPP + EI</v>
      </c>
    </row>
    <row r="1879" spans="1:10" ht="16">
      <c r="A1879" s="13" t="s">
        <v>790</v>
      </c>
      <c r="B1879" s="12" t="s">
        <v>105</v>
      </c>
      <c r="D1879" s="12" t="s">
        <v>222</v>
      </c>
      <c r="E1879" s="12">
        <v>110.12</v>
      </c>
      <c r="F1879" s="14" t="str">
        <f t="shared" si="116"/>
        <v>2025-04-23Journal Entry52520 Payroll - EI110.12</v>
      </c>
      <c r="G1879" s="15">
        <f t="shared" si="117"/>
        <v>45770</v>
      </c>
      <c r="H1879" s="16" t="str">
        <f>IF((IFERROR((VLOOKUP(D1879,'Automation (QBO)'!A:B,2,FALSE)),"0"))=0,"Suspense",(IFERROR((VLOOKUP(D1879,'Automation (QBO)'!A:B,2,FALSE)),"Suspense")))</f>
        <v>Payroll - CPP + EI</v>
      </c>
      <c r="I1879" s="17">
        <f t="shared" si="118"/>
        <v>110.12</v>
      </c>
      <c r="J1879" s="12" t="str">
        <f t="shared" si="119"/>
        <v>Payroll - CPP + EI</v>
      </c>
    </row>
    <row r="1880" spans="1:10" ht="16">
      <c r="A1880" s="13" t="s">
        <v>790</v>
      </c>
      <c r="B1880" s="12" t="s">
        <v>105</v>
      </c>
      <c r="D1880" s="12" t="s">
        <v>206</v>
      </c>
      <c r="E1880" s="12">
        <v>104.14</v>
      </c>
      <c r="F1880" s="14" t="str">
        <f t="shared" si="116"/>
        <v>2025-04-23Journal Entry52115 Bank Fees104.14</v>
      </c>
      <c r="G1880" s="15">
        <f t="shared" si="117"/>
        <v>45770</v>
      </c>
      <c r="H1880" s="16" t="str">
        <f>IF((IFERROR((VLOOKUP(D1880,'Automation (QBO)'!A:B,2,FALSE)),"0"))=0,"Suspense",(IFERROR((VLOOKUP(D1880,'Automation (QBO)'!A:B,2,FALSE)),"Suspense")))</f>
        <v>Bank Fees</v>
      </c>
      <c r="I1880" s="17">
        <f t="shared" si="118"/>
        <v>104.14</v>
      </c>
      <c r="J1880" s="12" t="str">
        <f t="shared" si="119"/>
        <v>Bank Fees</v>
      </c>
    </row>
    <row r="1881" spans="1:10" ht="16">
      <c r="A1881" s="13" t="s">
        <v>790</v>
      </c>
      <c r="B1881" s="12" t="s">
        <v>105</v>
      </c>
      <c r="D1881" s="12" t="s">
        <v>223</v>
      </c>
      <c r="E1881" s="12">
        <v>-5.21</v>
      </c>
      <c r="F1881" s="14" t="str">
        <f t="shared" si="116"/>
        <v>2025-04-23Journal Entry21031 GST/HST Suspense-5.21</v>
      </c>
      <c r="G1881" s="15">
        <f t="shared" si="117"/>
        <v>45770</v>
      </c>
      <c r="H1881" s="16" t="str">
        <f>IF((IFERROR((VLOOKUP(D1881,'Automation (QBO)'!A:B,2,FALSE)),"0"))=0,"Suspense",(IFERROR((VLOOKUP(D1881,'Automation (QBO)'!A:B,2,FALSE)),"Suspense")))</f>
        <v>GST/HST Suspense</v>
      </c>
      <c r="I1881" s="17">
        <f t="shared" si="118"/>
        <v>-5.21</v>
      </c>
      <c r="J1881" s="12" t="str">
        <f t="shared" si="119"/>
        <v>GST/HST Suspense</v>
      </c>
    </row>
    <row r="1882" spans="1:10" ht="16">
      <c r="A1882" s="13" t="s">
        <v>790</v>
      </c>
      <c r="B1882" s="12" t="s">
        <v>105</v>
      </c>
      <c r="D1882" s="12" t="s">
        <v>296</v>
      </c>
      <c r="E1882" s="12">
        <v>0</v>
      </c>
      <c r="F1882" s="14" t="str">
        <f t="shared" si="116"/>
        <v>2025-04-23Journal Entry13001 Due to/from Saltire Holdings0</v>
      </c>
      <c r="G1882" s="15">
        <f t="shared" si="117"/>
        <v>45770</v>
      </c>
      <c r="H1882" s="16" t="str">
        <f>IF((IFERROR((VLOOKUP(D1882,'Automation (QBO)'!A:B,2,FALSE)),"0"))=0,"Suspense",(IFERROR((VLOOKUP(D1882,'Automation (QBO)'!A:B,2,FALSE)),"Suspense")))</f>
        <v>Due to/from Saltire Holdings</v>
      </c>
      <c r="I1882" s="17">
        <f t="shared" si="118"/>
        <v>0</v>
      </c>
      <c r="J1882" s="12" t="str">
        <f t="shared" si="119"/>
        <v>Due to/from Saltire Holdings</v>
      </c>
    </row>
    <row r="1883" spans="1:10" ht="16">
      <c r="A1883" s="13" t="s">
        <v>790</v>
      </c>
      <c r="B1883" s="12" t="s">
        <v>105</v>
      </c>
      <c r="D1883" s="12" t="s">
        <v>296</v>
      </c>
      <c r="E1883" s="12">
        <v>0</v>
      </c>
      <c r="F1883" s="14" t="str">
        <f t="shared" si="116"/>
        <v>2025-04-23Journal Entry13001 Due to/from Saltire Holdings0</v>
      </c>
      <c r="G1883" s="15">
        <f t="shared" si="117"/>
        <v>45770</v>
      </c>
      <c r="H1883" s="16" t="str">
        <f>IF((IFERROR((VLOOKUP(D1883,'Automation (QBO)'!A:B,2,FALSE)),"0"))=0,"Suspense",(IFERROR((VLOOKUP(D1883,'Automation (QBO)'!A:B,2,FALSE)),"Suspense")))</f>
        <v>Due to/from Saltire Holdings</v>
      </c>
      <c r="I1883" s="17">
        <f t="shared" si="118"/>
        <v>0</v>
      </c>
      <c r="J1883" s="12" t="str">
        <f t="shared" si="119"/>
        <v>Due to/from Saltire Holdings</v>
      </c>
    </row>
    <row r="1884" spans="1:10" ht="16">
      <c r="A1884" s="13" t="s">
        <v>790</v>
      </c>
      <c r="B1884" s="12" t="s">
        <v>105</v>
      </c>
      <c r="D1884" s="12" t="s">
        <v>201</v>
      </c>
      <c r="E1884" s="12">
        <v>-11930.56</v>
      </c>
      <c r="F1884" s="14" t="str">
        <f t="shared" si="116"/>
        <v>2025-04-23Journal Entry11005 Chequing (CIBC)-11930.56</v>
      </c>
      <c r="G1884" s="15">
        <f t="shared" si="117"/>
        <v>45770</v>
      </c>
      <c r="H1884" s="16" t="str">
        <f>IF((IFERROR((VLOOKUP(D1884,'Automation (QBO)'!A:B,2,FALSE)),"0"))=0,"Suspense",(IFERROR((VLOOKUP(D1884,'Automation (QBO)'!A:B,2,FALSE)),"Suspense")))</f>
        <v>Chequing (CIBC)</v>
      </c>
      <c r="I1884" s="17">
        <f t="shared" si="118"/>
        <v>-11930.56</v>
      </c>
      <c r="J1884" s="12" t="str">
        <f t="shared" si="119"/>
        <v>Chequing (CIBC)</v>
      </c>
    </row>
    <row r="1885" spans="1:10" ht="16">
      <c r="A1885" s="13" t="s">
        <v>790</v>
      </c>
      <c r="B1885" s="12" t="s">
        <v>78</v>
      </c>
      <c r="C1885" s="12" t="s">
        <v>87</v>
      </c>
      <c r="D1885" s="12" t="s">
        <v>661</v>
      </c>
      <c r="E1885" s="12">
        <v>88.6</v>
      </c>
      <c r="F1885" s="14" t="str">
        <f t="shared" si="116"/>
        <v>2025-04-23ExpenseVector Repro Graphics51335 Project Expense - Materials88.6</v>
      </c>
      <c r="G1885" s="15">
        <f t="shared" si="117"/>
        <v>45770</v>
      </c>
      <c r="H1885" s="16" t="str">
        <f>IF((IFERROR((VLOOKUP(D1885,'Automation (QBO)'!A:B,2,FALSE)),"0"))=0,"Suspense",(IFERROR((VLOOKUP(D1885,'Automation (QBO)'!A:B,2,FALSE)),"Suspense")))</f>
        <v>Project Expense - Materials</v>
      </c>
      <c r="I1885" s="17">
        <f t="shared" si="118"/>
        <v>88.6</v>
      </c>
      <c r="J1885" s="12" t="str">
        <f t="shared" si="119"/>
        <v>Project Expense - Materials</v>
      </c>
    </row>
    <row r="1886" spans="1:10" ht="16">
      <c r="A1886" s="13" t="s">
        <v>790</v>
      </c>
      <c r="B1886" s="12" t="s">
        <v>78</v>
      </c>
      <c r="C1886" s="12" t="s">
        <v>87</v>
      </c>
      <c r="D1886" s="12" t="s">
        <v>199</v>
      </c>
      <c r="E1886" s="12">
        <v>-4.1399999999999997</v>
      </c>
      <c r="F1886" s="14" t="str">
        <f t="shared" si="116"/>
        <v>2025-04-23ExpenseVector Repro Graphics21020 GST/HST Payable-4.14</v>
      </c>
      <c r="G1886" s="15">
        <f t="shared" si="117"/>
        <v>45770</v>
      </c>
      <c r="H1886" s="16" t="str">
        <f>IF((IFERROR((VLOOKUP(D1886,'Automation (QBO)'!A:B,2,FALSE)),"0"))=0,"Suspense",(IFERROR((VLOOKUP(D1886,'Automation (QBO)'!A:B,2,FALSE)),"Suspense")))</f>
        <v>GST/HST Payable</v>
      </c>
      <c r="I1886" s="17">
        <f t="shared" si="118"/>
        <v>-4.1399999999999997</v>
      </c>
      <c r="J1886" s="12" t="str">
        <f t="shared" si="119"/>
        <v>GST/HST Payable</v>
      </c>
    </row>
    <row r="1887" spans="1:10" ht="16">
      <c r="A1887" s="13" t="s">
        <v>790</v>
      </c>
      <c r="B1887" s="12" t="s">
        <v>78</v>
      </c>
      <c r="C1887" s="12" t="s">
        <v>771</v>
      </c>
      <c r="D1887" s="12" t="s">
        <v>661</v>
      </c>
      <c r="E1887" s="12">
        <v>187.14</v>
      </c>
      <c r="F1887" s="14" t="str">
        <f t="shared" si="116"/>
        <v>2025-04-23ExpenseProsource Supply Vancouver51335 Project Expense - Materials187.14</v>
      </c>
      <c r="G1887" s="15">
        <f t="shared" si="117"/>
        <v>45770</v>
      </c>
      <c r="H1887" s="16" t="str">
        <f>IF((IFERROR((VLOOKUP(D1887,'Automation (QBO)'!A:B,2,FALSE)),"0"))=0,"Suspense",(IFERROR((VLOOKUP(D1887,'Automation (QBO)'!A:B,2,FALSE)),"Suspense")))</f>
        <v>Project Expense - Materials</v>
      </c>
      <c r="I1887" s="17">
        <f t="shared" si="118"/>
        <v>187.14</v>
      </c>
      <c r="J1887" s="12" t="str">
        <f t="shared" si="119"/>
        <v>Project Expense - Materials</v>
      </c>
    </row>
    <row r="1888" spans="1:10" ht="16">
      <c r="A1888" s="13" t="s">
        <v>790</v>
      </c>
      <c r="B1888" s="12" t="s">
        <v>78</v>
      </c>
      <c r="C1888" s="12" t="s">
        <v>771</v>
      </c>
      <c r="D1888" s="12" t="s">
        <v>199</v>
      </c>
      <c r="E1888" s="12">
        <v>-8.75</v>
      </c>
      <c r="F1888" s="14" t="str">
        <f t="shared" si="116"/>
        <v>2025-04-23ExpenseProsource Supply Vancouver21020 GST/HST Payable-8.75</v>
      </c>
      <c r="G1888" s="15">
        <f t="shared" si="117"/>
        <v>45770</v>
      </c>
      <c r="H1888" s="16" t="str">
        <f>IF((IFERROR((VLOOKUP(D1888,'Automation (QBO)'!A:B,2,FALSE)),"0"))=0,"Suspense",(IFERROR((VLOOKUP(D1888,'Automation (QBO)'!A:B,2,FALSE)),"Suspense")))</f>
        <v>GST/HST Payable</v>
      </c>
      <c r="I1888" s="17">
        <f t="shared" si="118"/>
        <v>-8.75</v>
      </c>
      <c r="J1888" s="12" t="str">
        <f t="shared" si="119"/>
        <v>GST/HST Payable</v>
      </c>
    </row>
    <row r="1889" spans="1:10" ht="16">
      <c r="A1889" s="13" t="s">
        <v>790</v>
      </c>
      <c r="B1889" s="12" t="s">
        <v>78</v>
      </c>
      <c r="C1889" s="12" t="s">
        <v>87</v>
      </c>
      <c r="D1889" s="12" t="s">
        <v>506</v>
      </c>
      <c r="E1889" s="12">
        <v>92.74</v>
      </c>
      <c r="F1889" s="14" t="str">
        <f t="shared" si="116"/>
        <v>2025-04-23ExpenseVector Repro Graphics21010 Credit Card (CIBC Visa)92.74</v>
      </c>
      <c r="G1889" s="15">
        <f t="shared" si="117"/>
        <v>45770</v>
      </c>
      <c r="H1889" s="16" t="str">
        <f>IF((IFERROR((VLOOKUP(D1889,'Automation (QBO)'!A:B,2,FALSE)),"0"))=0,"Suspense",(IFERROR((VLOOKUP(D1889,'Automation (QBO)'!A:B,2,FALSE)),"Suspense")))</f>
        <v>Credit Card (CIBC Visa)</v>
      </c>
      <c r="I1889" s="17">
        <f t="shared" si="118"/>
        <v>92.74</v>
      </c>
      <c r="J1889" s="12" t="str">
        <f t="shared" si="119"/>
        <v>Credit Card (CIBC Visa)</v>
      </c>
    </row>
    <row r="1890" spans="1:10" ht="16">
      <c r="A1890" s="13" t="s">
        <v>790</v>
      </c>
      <c r="B1890" s="12" t="s">
        <v>78</v>
      </c>
      <c r="C1890" s="12" t="s">
        <v>771</v>
      </c>
      <c r="D1890" s="12" t="s">
        <v>506</v>
      </c>
      <c r="E1890" s="12">
        <v>195.89</v>
      </c>
      <c r="F1890" s="14" t="str">
        <f t="shared" si="116"/>
        <v>2025-04-23ExpenseProsource Supply Vancouver21010 Credit Card (CIBC Visa)195.89</v>
      </c>
      <c r="G1890" s="15">
        <f t="shared" si="117"/>
        <v>45770</v>
      </c>
      <c r="H1890" s="16" t="str">
        <f>IF((IFERROR((VLOOKUP(D1890,'Automation (QBO)'!A:B,2,FALSE)),"0"))=0,"Suspense",(IFERROR((VLOOKUP(D1890,'Automation (QBO)'!A:B,2,FALSE)),"Suspense")))</f>
        <v>Credit Card (CIBC Visa)</v>
      </c>
      <c r="I1890" s="17">
        <f t="shared" si="118"/>
        <v>195.89</v>
      </c>
      <c r="J1890" s="12" t="str">
        <f t="shared" si="119"/>
        <v>Credit Card (CIBC Visa)</v>
      </c>
    </row>
    <row r="1891" spans="1:10" ht="16">
      <c r="A1891" s="13" t="s">
        <v>797</v>
      </c>
      <c r="B1891" s="12" t="s">
        <v>78</v>
      </c>
      <c r="C1891" s="12" t="s">
        <v>92</v>
      </c>
      <c r="D1891" s="12" t="s">
        <v>681</v>
      </c>
      <c r="E1891" s="12">
        <v>-878.32</v>
      </c>
      <c r="F1891" s="14" t="str">
        <f t="shared" si="116"/>
        <v>2025-04-24ExpenseBDC22010 Bank Loan - BDC (002)-878.32</v>
      </c>
      <c r="G1891" s="15">
        <f t="shared" si="117"/>
        <v>45771</v>
      </c>
      <c r="H1891" s="16" t="str">
        <f>IF((IFERROR((VLOOKUP(D1891,'Automation (QBO)'!A:B,2,FALSE)),"0"))=0,"Suspense",(IFERROR((VLOOKUP(D1891,'Automation (QBO)'!A:B,2,FALSE)),"Suspense")))</f>
        <v>Bank Loan 2 (BDC)</v>
      </c>
      <c r="I1891" s="17">
        <f t="shared" si="118"/>
        <v>-878.32</v>
      </c>
      <c r="J1891" s="12" t="str">
        <f t="shared" si="119"/>
        <v>Bank Loan 2 (BDC)</v>
      </c>
    </row>
    <row r="1892" spans="1:10" ht="16">
      <c r="A1892" s="13" t="s">
        <v>797</v>
      </c>
      <c r="B1892" s="12" t="s">
        <v>78</v>
      </c>
      <c r="C1892" s="12" t="s">
        <v>92</v>
      </c>
      <c r="D1892" s="12" t="s">
        <v>199</v>
      </c>
      <c r="E1892" s="12">
        <v>0</v>
      </c>
      <c r="F1892" s="14" t="str">
        <f t="shared" si="116"/>
        <v>2025-04-24ExpenseBDC21020 GST/HST Payable0</v>
      </c>
      <c r="G1892" s="15">
        <f t="shared" si="117"/>
        <v>45771</v>
      </c>
      <c r="H1892" s="16" t="str">
        <f>IF((IFERROR((VLOOKUP(D1892,'Automation (QBO)'!A:B,2,FALSE)),"0"))=0,"Suspense",(IFERROR((VLOOKUP(D1892,'Automation (QBO)'!A:B,2,FALSE)),"Suspense")))</f>
        <v>GST/HST Payable</v>
      </c>
      <c r="I1892" s="17">
        <f t="shared" si="118"/>
        <v>0</v>
      </c>
      <c r="J1892" s="12" t="str">
        <f t="shared" si="119"/>
        <v>GST/HST Payable</v>
      </c>
    </row>
    <row r="1893" spans="1:10" ht="16">
      <c r="A1893" s="13" t="s">
        <v>797</v>
      </c>
      <c r="B1893" s="12" t="s">
        <v>78</v>
      </c>
      <c r="C1893" s="12" t="s">
        <v>362</v>
      </c>
      <c r="D1893" s="12" t="s">
        <v>213</v>
      </c>
      <c r="E1893" s="12">
        <v>588.47</v>
      </c>
      <c r="F1893" s="14" t="str">
        <f t="shared" si="116"/>
        <v>2025-04-24ExpenseMobile 1 Lube Express + Tires51305 COGS - Miscellaneous (Vehicle)588.47</v>
      </c>
      <c r="G1893" s="15">
        <f t="shared" si="117"/>
        <v>45771</v>
      </c>
      <c r="H1893" s="16" t="str">
        <f>IF((IFERROR((VLOOKUP(D1893,'Automation (QBO)'!A:B,2,FALSE)),"0"))=0,"Suspense",(IFERROR((VLOOKUP(D1893,'Automation (QBO)'!A:B,2,FALSE)),"Suspense")))</f>
        <v>COGS - Miscellaneous (Vehicle)</v>
      </c>
      <c r="I1893" s="17">
        <f t="shared" si="118"/>
        <v>588.47</v>
      </c>
      <c r="J1893" s="12" t="str">
        <f t="shared" si="119"/>
        <v>COGS - Miscellaneous (Vehicle)</v>
      </c>
    </row>
    <row r="1894" spans="1:10" ht="16">
      <c r="A1894" s="13" t="s">
        <v>797</v>
      </c>
      <c r="B1894" s="12" t="s">
        <v>78</v>
      </c>
      <c r="C1894" s="12" t="s">
        <v>362</v>
      </c>
      <c r="D1894" s="12" t="s">
        <v>199</v>
      </c>
      <c r="E1894" s="12">
        <v>-27.5</v>
      </c>
      <c r="F1894" s="14" t="str">
        <f t="shared" si="116"/>
        <v>2025-04-24ExpenseMobile 1 Lube Express + Tires21020 GST/HST Payable-27.5</v>
      </c>
      <c r="G1894" s="15">
        <f t="shared" si="117"/>
        <v>45771</v>
      </c>
      <c r="H1894" s="16" t="str">
        <f>IF((IFERROR((VLOOKUP(D1894,'Automation (QBO)'!A:B,2,FALSE)),"0"))=0,"Suspense",(IFERROR((VLOOKUP(D1894,'Automation (QBO)'!A:B,2,FALSE)),"Suspense")))</f>
        <v>GST/HST Payable</v>
      </c>
      <c r="I1894" s="17">
        <f t="shared" si="118"/>
        <v>-27.5</v>
      </c>
      <c r="J1894" s="12" t="str">
        <f t="shared" si="119"/>
        <v>GST/HST Payable</v>
      </c>
    </row>
    <row r="1895" spans="1:10" ht="16">
      <c r="A1895" s="13" t="s">
        <v>797</v>
      </c>
      <c r="B1895" s="12" t="s">
        <v>78</v>
      </c>
      <c r="C1895" s="12" t="s">
        <v>771</v>
      </c>
      <c r="D1895" s="12" t="s">
        <v>661</v>
      </c>
      <c r="E1895" s="12">
        <v>11.81</v>
      </c>
      <c r="F1895" s="14" t="str">
        <f t="shared" si="116"/>
        <v>2025-04-24ExpenseProsource Supply Vancouver51335 Project Expense - Materials11.81</v>
      </c>
      <c r="G1895" s="15">
        <f t="shared" si="117"/>
        <v>45771</v>
      </c>
      <c r="H1895" s="16" t="str">
        <f>IF((IFERROR((VLOOKUP(D1895,'Automation (QBO)'!A:B,2,FALSE)),"0"))=0,"Suspense",(IFERROR((VLOOKUP(D1895,'Automation (QBO)'!A:B,2,FALSE)),"Suspense")))</f>
        <v>Project Expense - Materials</v>
      </c>
      <c r="I1895" s="17">
        <f t="shared" si="118"/>
        <v>11.81</v>
      </c>
      <c r="J1895" s="12" t="str">
        <f t="shared" si="119"/>
        <v>Project Expense - Materials</v>
      </c>
    </row>
    <row r="1896" spans="1:10" ht="16">
      <c r="A1896" s="13" t="s">
        <v>797</v>
      </c>
      <c r="B1896" s="12" t="s">
        <v>78</v>
      </c>
      <c r="C1896" s="12" t="s">
        <v>771</v>
      </c>
      <c r="D1896" s="12" t="s">
        <v>199</v>
      </c>
      <c r="E1896" s="12">
        <v>-0.55000000000000004</v>
      </c>
      <c r="F1896" s="14" t="str">
        <f t="shared" si="116"/>
        <v>2025-04-24ExpenseProsource Supply Vancouver21020 GST/HST Payable-0.55</v>
      </c>
      <c r="G1896" s="15">
        <f t="shared" si="117"/>
        <v>45771</v>
      </c>
      <c r="H1896" s="16" t="str">
        <f>IF((IFERROR((VLOOKUP(D1896,'Automation (QBO)'!A:B,2,FALSE)),"0"))=0,"Suspense",(IFERROR((VLOOKUP(D1896,'Automation (QBO)'!A:B,2,FALSE)),"Suspense")))</f>
        <v>GST/HST Payable</v>
      </c>
      <c r="I1896" s="17">
        <f t="shared" si="118"/>
        <v>-0.55000000000000004</v>
      </c>
      <c r="J1896" s="12" t="str">
        <f t="shared" si="119"/>
        <v>GST/HST Payable</v>
      </c>
    </row>
    <row r="1897" spans="1:10" ht="16">
      <c r="A1897" s="13" t="s">
        <v>797</v>
      </c>
      <c r="B1897" s="12" t="s">
        <v>78</v>
      </c>
      <c r="C1897" s="12" t="s">
        <v>102</v>
      </c>
      <c r="D1897" s="12" t="s">
        <v>212</v>
      </c>
      <c r="E1897" s="12">
        <v>145.25</v>
      </c>
      <c r="F1897" s="14" t="str">
        <f t="shared" si="116"/>
        <v>2025-04-24ExpenseInsurance Corporation of British Columbia52185 Insurance - Vehicles145.25</v>
      </c>
      <c r="G1897" s="15">
        <f t="shared" si="117"/>
        <v>45771</v>
      </c>
      <c r="H1897" s="16" t="str">
        <f>IF((IFERROR((VLOOKUP(D1897,'Automation (QBO)'!A:B,2,FALSE)),"0"))=0,"Suspense",(IFERROR((VLOOKUP(D1897,'Automation (QBO)'!A:B,2,FALSE)),"Suspense")))</f>
        <v>Insurance - Vehicles</v>
      </c>
      <c r="I1897" s="17">
        <f t="shared" si="118"/>
        <v>145.25</v>
      </c>
      <c r="J1897" s="12" t="str">
        <f t="shared" si="119"/>
        <v>Insurance - Vehicles</v>
      </c>
    </row>
    <row r="1898" spans="1:10" ht="16">
      <c r="A1898" s="13" t="s">
        <v>797</v>
      </c>
      <c r="B1898" s="12" t="s">
        <v>78</v>
      </c>
      <c r="C1898" s="12" t="s">
        <v>102</v>
      </c>
      <c r="D1898" s="12" t="s">
        <v>199</v>
      </c>
      <c r="E1898" s="12">
        <v>0</v>
      </c>
      <c r="F1898" s="14" t="str">
        <f t="shared" si="116"/>
        <v>2025-04-24ExpenseInsurance Corporation of British Columbia21020 GST/HST Payable0</v>
      </c>
      <c r="G1898" s="15">
        <f t="shared" si="117"/>
        <v>45771</v>
      </c>
      <c r="H1898" s="16" t="str">
        <f>IF((IFERROR((VLOOKUP(D1898,'Automation (QBO)'!A:B,2,FALSE)),"0"))=0,"Suspense",(IFERROR((VLOOKUP(D1898,'Automation (QBO)'!A:B,2,FALSE)),"Suspense")))</f>
        <v>GST/HST Payable</v>
      </c>
      <c r="I1898" s="17">
        <f t="shared" si="118"/>
        <v>0</v>
      </c>
      <c r="J1898" s="12" t="str">
        <f t="shared" si="119"/>
        <v>GST/HST Payable</v>
      </c>
    </row>
    <row r="1899" spans="1:10" ht="16">
      <c r="A1899" s="13" t="s">
        <v>797</v>
      </c>
      <c r="B1899" s="12" t="s">
        <v>78</v>
      </c>
      <c r="C1899" s="12" t="s">
        <v>92</v>
      </c>
      <c r="D1899" s="12" t="s">
        <v>201</v>
      </c>
      <c r="E1899" s="12">
        <v>-878.32</v>
      </c>
      <c r="F1899" s="14" t="str">
        <f t="shared" si="116"/>
        <v>2025-04-24ExpenseBDC11005 Chequing (CIBC)-878.32</v>
      </c>
      <c r="G1899" s="15">
        <f t="shared" si="117"/>
        <v>45771</v>
      </c>
      <c r="H1899" s="16" t="str">
        <f>IF((IFERROR((VLOOKUP(D1899,'Automation (QBO)'!A:B,2,FALSE)),"0"))=0,"Suspense",(IFERROR((VLOOKUP(D1899,'Automation (QBO)'!A:B,2,FALSE)),"Suspense")))</f>
        <v>Chequing (CIBC)</v>
      </c>
      <c r="I1899" s="17">
        <f t="shared" si="118"/>
        <v>-878.32</v>
      </c>
      <c r="J1899" s="12" t="str">
        <f t="shared" si="119"/>
        <v>Chequing (CIBC)</v>
      </c>
    </row>
    <row r="1900" spans="1:10" ht="16">
      <c r="A1900" s="13" t="s">
        <v>797</v>
      </c>
      <c r="B1900" s="12" t="s">
        <v>78</v>
      </c>
      <c r="C1900" s="12" t="s">
        <v>362</v>
      </c>
      <c r="D1900" s="12" t="s">
        <v>506</v>
      </c>
      <c r="E1900" s="12">
        <v>615.97</v>
      </c>
      <c r="F1900" s="14" t="str">
        <f t="shared" si="116"/>
        <v>2025-04-24ExpenseMobile 1 Lube Express + Tires21010 Credit Card (CIBC Visa)615.97</v>
      </c>
      <c r="G1900" s="15">
        <f t="shared" si="117"/>
        <v>45771</v>
      </c>
      <c r="H1900" s="16" t="str">
        <f>IF((IFERROR((VLOOKUP(D1900,'Automation (QBO)'!A:B,2,FALSE)),"0"))=0,"Suspense",(IFERROR((VLOOKUP(D1900,'Automation (QBO)'!A:B,2,FALSE)),"Suspense")))</f>
        <v>Credit Card (CIBC Visa)</v>
      </c>
      <c r="I1900" s="17">
        <f t="shared" si="118"/>
        <v>615.97</v>
      </c>
      <c r="J1900" s="12" t="str">
        <f t="shared" si="119"/>
        <v>Credit Card (CIBC Visa)</v>
      </c>
    </row>
    <row r="1901" spans="1:10" ht="16">
      <c r="A1901" s="13" t="s">
        <v>797</v>
      </c>
      <c r="B1901" s="12" t="s">
        <v>78</v>
      </c>
      <c r="C1901" s="12" t="s">
        <v>102</v>
      </c>
      <c r="D1901" s="12" t="s">
        <v>506</v>
      </c>
      <c r="E1901" s="12">
        <v>145.25</v>
      </c>
      <c r="F1901" s="14" t="str">
        <f t="shared" si="116"/>
        <v>2025-04-24ExpenseInsurance Corporation of British Columbia21010 Credit Card (CIBC Visa)145.25</v>
      </c>
      <c r="G1901" s="15">
        <f t="shared" si="117"/>
        <v>45771</v>
      </c>
      <c r="H1901" s="16" t="str">
        <f>IF((IFERROR((VLOOKUP(D1901,'Automation (QBO)'!A:B,2,FALSE)),"0"))=0,"Suspense",(IFERROR((VLOOKUP(D1901,'Automation (QBO)'!A:B,2,FALSE)),"Suspense")))</f>
        <v>Credit Card (CIBC Visa)</v>
      </c>
      <c r="I1901" s="17">
        <f t="shared" si="118"/>
        <v>145.25</v>
      </c>
      <c r="J1901" s="12" t="str">
        <f t="shared" si="119"/>
        <v>Credit Card (CIBC Visa)</v>
      </c>
    </row>
    <row r="1902" spans="1:10" ht="16">
      <c r="A1902" s="13" t="s">
        <v>797</v>
      </c>
      <c r="B1902" s="12" t="s">
        <v>78</v>
      </c>
      <c r="C1902" s="12" t="s">
        <v>771</v>
      </c>
      <c r="D1902" s="12" t="s">
        <v>506</v>
      </c>
      <c r="E1902" s="12">
        <v>12.36</v>
      </c>
      <c r="F1902" s="14" t="str">
        <f t="shared" si="116"/>
        <v>2025-04-24ExpenseProsource Supply Vancouver21010 Credit Card (CIBC Visa)12.36</v>
      </c>
      <c r="G1902" s="15">
        <f t="shared" si="117"/>
        <v>45771</v>
      </c>
      <c r="H1902" s="16" t="str">
        <f>IF((IFERROR((VLOOKUP(D1902,'Automation (QBO)'!A:B,2,FALSE)),"0"))=0,"Suspense",(IFERROR((VLOOKUP(D1902,'Automation (QBO)'!A:B,2,FALSE)),"Suspense")))</f>
        <v>Credit Card (CIBC Visa)</v>
      </c>
      <c r="I1902" s="17">
        <f t="shared" si="118"/>
        <v>12.36</v>
      </c>
      <c r="J1902" s="12" t="str">
        <f t="shared" si="119"/>
        <v>Credit Card (CIBC Visa)</v>
      </c>
    </row>
    <row r="1903" spans="1:10" ht="16">
      <c r="A1903" s="13" t="s">
        <v>798</v>
      </c>
      <c r="B1903" s="12" t="s">
        <v>78</v>
      </c>
      <c r="C1903" s="12" t="s">
        <v>148</v>
      </c>
      <c r="D1903" s="12" t="s">
        <v>655</v>
      </c>
      <c r="E1903" s="12">
        <v>1200</v>
      </c>
      <c r="F1903" s="14" t="str">
        <f t="shared" si="116"/>
        <v>2025-04-25ExpenseZachary Plass51320 Project Expense - Subcontractors1200</v>
      </c>
      <c r="G1903" s="15">
        <f t="shared" si="117"/>
        <v>45772</v>
      </c>
      <c r="H1903" s="16" t="str">
        <f>IF((IFERROR((VLOOKUP(D1903,'Automation (QBO)'!A:B,2,FALSE)),"0"))=0,"Suspense",(IFERROR((VLOOKUP(D1903,'Automation (QBO)'!A:B,2,FALSE)),"Suspense")))</f>
        <v>Project Expense - Subcontractors</v>
      </c>
      <c r="I1903" s="17">
        <f t="shared" si="118"/>
        <v>1200</v>
      </c>
      <c r="J1903" s="12" t="str">
        <f t="shared" si="119"/>
        <v>Project Expense - Subcontractors</v>
      </c>
    </row>
    <row r="1904" spans="1:10" ht="16">
      <c r="A1904" s="13" t="s">
        <v>798</v>
      </c>
      <c r="B1904" s="12" t="s">
        <v>78</v>
      </c>
      <c r="C1904" s="12" t="s">
        <v>148</v>
      </c>
      <c r="D1904" s="12" t="s">
        <v>199</v>
      </c>
      <c r="E1904" s="12">
        <v>0</v>
      </c>
      <c r="F1904" s="14" t="str">
        <f t="shared" si="116"/>
        <v>2025-04-25ExpenseZachary Plass21020 GST/HST Payable0</v>
      </c>
      <c r="G1904" s="15">
        <f t="shared" si="117"/>
        <v>45772</v>
      </c>
      <c r="H1904" s="16" t="str">
        <f>IF((IFERROR((VLOOKUP(D1904,'Automation (QBO)'!A:B,2,FALSE)),"0"))=0,"Suspense",(IFERROR((VLOOKUP(D1904,'Automation (QBO)'!A:B,2,FALSE)),"Suspense")))</f>
        <v>GST/HST Payable</v>
      </c>
      <c r="I1904" s="17">
        <f t="shared" si="118"/>
        <v>0</v>
      </c>
      <c r="J1904" s="12" t="str">
        <f t="shared" si="119"/>
        <v>GST/HST Payable</v>
      </c>
    </row>
    <row r="1905" spans="1:10" ht="16">
      <c r="A1905" s="13" t="s">
        <v>798</v>
      </c>
      <c r="B1905" s="12" t="s">
        <v>78</v>
      </c>
      <c r="C1905" s="12" t="s">
        <v>81</v>
      </c>
      <c r="D1905" s="12" t="s">
        <v>199</v>
      </c>
      <c r="E1905" s="12">
        <v>-0.05</v>
      </c>
      <c r="F1905" s="14" t="str">
        <f t="shared" si="116"/>
        <v>2025-04-25ExpenseHome Depot21020 GST/HST Payable-0.05</v>
      </c>
      <c r="G1905" s="15">
        <f t="shared" si="117"/>
        <v>45772</v>
      </c>
      <c r="H1905" s="16" t="str">
        <f>IF((IFERROR((VLOOKUP(D1905,'Automation (QBO)'!A:B,2,FALSE)),"0"))=0,"Suspense",(IFERROR((VLOOKUP(D1905,'Automation (QBO)'!A:B,2,FALSE)),"Suspense")))</f>
        <v>GST/HST Payable</v>
      </c>
      <c r="I1905" s="17">
        <f t="shared" si="118"/>
        <v>-0.05</v>
      </c>
      <c r="J1905" s="12" t="str">
        <f t="shared" si="119"/>
        <v>GST/HST Payable</v>
      </c>
    </row>
    <row r="1906" spans="1:10" ht="16">
      <c r="A1906" s="13" t="s">
        <v>798</v>
      </c>
      <c r="B1906" s="12" t="s">
        <v>78</v>
      </c>
      <c r="C1906" s="12" t="s">
        <v>799</v>
      </c>
      <c r="D1906" s="12" t="s">
        <v>213</v>
      </c>
      <c r="E1906" s="12">
        <v>120.96</v>
      </c>
      <c r="F1906" s="14" t="str">
        <f t="shared" si="116"/>
        <v>2025-04-25ExpenseOn Point Locksmith &amp; Door51305 COGS - Miscellaneous (Vehicle)120.96</v>
      </c>
      <c r="G1906" s="15">
        <f t="shared" si="117"/>
        <v>45772</v>
      </c>
      <c r="H1906" s="16" t="str">
        <f>IF((IFERROR((VLOOKUP(D1906,'Automation (QBO)'!A:B,2,FALSE)),"0"))=0,"Suspense",(IFERROR((VLOOKUP(D1906,'Automation (QBO)'!A:B,2,FALSE)),"Suspense")))</f>
        <v>COGS - Miscellaneous (Vehicle)</v>
      </c>
      <c r="I1906" s="17">
        <f t="shared" si="118"/>
        <v>120.96</v>
      </c>
      <c r="J1906" s="12" t="str">
        <f t="shared" si="119"/>
        <v>COGS - Miscellaneous (Vehicle)</v>
      </c>
    </row>
    <row r="1907" spans="1:10" ht="16">
      <c r="A1907" s="13" t="s">
        <v>798</v>
      </c>
      <c r="B1907" s="12" t="s">
        <v>78</v>
      </c>
      <c r="C1907" s="12" t="s">
        <v>81</v>
      </c>
      <c r="D1907" s="12" t="s">
        <v>315</v>
      </c>
      <c r="E1907" s="12">
        <v>0.95</v>
      </c>
      <c r="F1907" s="14" t="str">
        <f t="shared" si="116"/>
        <v>2025-04-25ExpenseHome Depot17015 Tools &amp; Equipment0.95</v>
      </c>
      <c r="G1907" s="15">
        <f t="shared" si="117"/>
        <v>45772</v>
      </c>
      <c r="H1907" s="16" t="str">
        <f>IF((IFERROR((VLOOKUP(D1907,'Automation (QBO)'!A:B,2,FALSE)),"0"))=0,"Suspense",(IFERROR((VLOOKUP(D1907,'Automation (QBO)'!A:B,2,FALSE)),"Suspense")))</f>
        <v>Tools &amp; Equipment</v>
      </c>
      <c r="I1907" s="17">
        <f t="shared" si="118"/>
        <v>0.95</v>
      </c>
      <c r="J1907" s="12" t="str">
        <f t="shared" si="119"/>
        <v>Tools &amp; Equipment</v>
      </c>
    </row>
    <row r="1908" spans="1:10" ht="16">
      <c r="A1908" s="13" t="s">
        <v>798</v>
      </c>
      <c r="B1908" s="12" t="s">
        <v>78</v>
      </c>
      <c r="C1908" s="12" t="s">
        <v>148</v>
      </c>
      <c r="D1908" s="12" t="s">
        <v>201</v>
      </c>
      <c r="E1908" s="12">
        <v>-1200</v>
      </c>
      <c r="F1908" s="14" t="str">
        <f t="shared" si="116"/>
        <v>2025-04-25ExpenseZachary Plass11005 Chequing (CIBC)-1200</v>
      </c>
      <c r="G1908" s="15">
        <f t="shared" si="117"/>
        <v>45772</v>
      </c>
      <c r="H1908" s="16" t="str">
        <f>IF((IFERROR((VLOOKUP(D1908,'Automation (QBO)'!A:B,2,FALSE)),"0"))=0,"Suspense",(IFERROR((VLOOKUP(D1908,'Automation (QBO)'!A:B,2,FALSE)),"Suspense")))</f>
        <v>Chequing (CIBC)</v>
      </c>
      <c r="I1908" s="17">
        <f t="shared" si="118"/>
        <v>-1200</v>
      </c>
      <c r="J1908" s="12" t="str">
        <f t="shared" si="119"/>
        <v>Chequing (CIBC)</v>
      </c>
    </row>
    <row r="1909" spans="1:10" ht="16">
      <c r="A1909" s="13" t="s">
        <v>798</v>
      </c>
      <c r="B1909" s="12" t="s">
        <v>78</v>
      </c>
      <c r="C1909" s="12" t="s">
        <v>799</v>
      </c>
      <c r="D1909" s="12" t="s">
        <v>506</v>
      </c>
      <c r="E1909" s="12">
        <v>120.96</v>
      </c>
      <c r="F1909" s="14" t="str">
        <f t="shared" si="116"/>
        <v>2025-04-25ExpenseOn Point Locksmith &amp; Door21010 Credit Card (CIBC Visa)120.96</v>
      </c>
      <c r="G1909" s="15">
        <f t="shared" si="117"/>
        <v>45772</v>
      </c>
      <c r="H1909" s="16" t="str">
        <f>IF((IFERROR((VLOOKUP(D1909,'Automation (QBO)'!A:B,2,FALSE)),"0"))=0,"Suspense",(IFERROR((VLOOKUP(D1909,'Automation (QBO)'!A:B,2,FALSE)),"Suspense")))</f>
        <v>Credit Card (CIBC Visa)</v>
      </c>
      <c r="I1909" s="17">
        <f t="shared" si="118"/>
        <v>120.96</v>
      </c>
      <c r="J1909" s="12" t="str">
        <f t="shared" si="119"/>
        <v>Credit Card (CIBC Visa)</v>
      </c>
    </row>
    <row r="1910" spans="1:10" ht="16">
      <c r="A1910" s="13" t="s">
        <v>798</v>
      </c>
      <c r="B1910" s="12" t="s">
        <v>78</v>
      </c>
      <c r="C1910" s="12" t="s">
        <v>81</v>
      </c>
      <c r="D1910" s="12" t="s">
        <v>506</v>
      </c>
      <c r="E1910" s="12">
        <v>1</v>
      </c>
      <c r="F1910" s="14" t="str">
        <f t="shared" si="116"/>
        <v>2025-04-25ExpenseHome Depot21010 Credit Card (CIBC Visa)1</v>
      </c>
      <c r="G1910" s="15">
        <f t="shared" si="117"/>
        <v>45772</v>
      </c>
      <c r="H1910" s="16" t="str">
        <f>IF((IFERROR((VLOOKUP(D1910,'Automation (QBO)'!A:B,2,FALSE)),"0"))=0,"Suspense",(IFERROR((VLOOKUP(D1910,'Automation (QBO)'!A:B,2,FALSE)),"Suspense")))</f>
        <v>Credit Card (CIBC Visa)</v>
      </c>
      <c r="I1910" s="17">
        <f t="shared" si="118"/>
        <v>1</v>
      </c>
      <c r="J1910" s="12" t="str">
        <f t="shared" si="119"/>
        <v>Credit Card (CIBC Visa)</v>
      </c>
    </row>
    <row r="1911" spans="1:10" ht="16">
      <c r="A1911" s="13" t="s">
        <v>800</v>
      </c>
      <c r="B1911" s="12" t="s">
        <v>78</v>
      </c>
      <c r="C1911" s="12" t="s">
        <v>103</v>
      </c>
      <c r="D1911" s="12" t="s">
        <v>661</v>
      </c>
      <c r="E1911" s="12">
        <v>167.88</v>
      </c>
      <c r="F1911" s="14" t="str">
        <f t="shared" si="116"/>
        <v>2025-04-26ExpenseRona51335 Project Expense - Materials167.88</v>
      </c>
      <c r="G1911" s="15">
        <f t="shared" si="117"/>
        <v>45773</v>
      </c>
      <c r="H1911" s="16" t="str">
        <f>IF((IFERROR((VLOOKUP(D1911,'Automation (QBO)'!A:B,2,FALSE)),"0"))=0,"Suspense",(IFERROR((VLOOKUP(D1911,'Automation (QBO)'!A:B,2,FALSE)),"Suspense")))</f>
        <v>Project Expense - Materials</v>
      </c>
      <c r="I1911" s="17">
        <f t="shared" si="118"/>
        <v>167.88</v>
      </c>
      <c r="J1911" s="12" t="str">
        <f t="shared" si="119"/>
        <v>Project Expense - Materials</v>
      </c>
    </row>
    <row r="1912" spans="1:10" ht="16">
      <c r="A1912" s="13" t="s">
        <v>800</v>
      </c>
      <c r="B1912" s="12" t="s">
        <v>78</v>
      </c>
      <c r="C1912" s="12" t="s">
        <v>103</v>
      </c>
      <c r="D1912" s="12" t="s">
        <v>199</v>
      </c>
      <c r="E1912" s="12">
        <v>-7.85</v>
      </c>
      <c r="F1912" s="14" t="str">
        <f t="shared" si="116"/>
        <v>2025-04-26ExpenseRona21020 GST/HST Payable-7.85</v>
      </c>
      <c r="G1912" s="15">
        <f t="shared" si="117"/>
        <v>45773</v>
      </c>
      <c r="H1912" s="16" t="str">
        <f>IF((IFERROR((VLOOKUP(D1912,'Automation (QBO)'!A:B,2,FALSE)),"0"))=0,"Suspense",(IFERROR((VLOOKUP(D1912,'Automation (QBO)'!A:B,2,FALSE)),"Suspense")))</f>
        <v>GST/HST Payable</v>
      </c>
      <c r="I1912" s="17">
        <f t="shared" si="118"/>
        <v>-7.85</v>
      </c>
      <c r="J1912" s="12" t="str">
        <f t="shared" si="119"/>
        <v>GST/HST Payable</v>
      </c>
    </row>
    <row r="1913" spans="1:10" ht="16">
      <c r="A1913" s="13" t="s">
        <v>800</v>
      </c>
      <c r="B1913" s="12" t="s">
        <v>78</v>
      </c>
      <c r="C1913" s="12" t="s">
        <v>103</v>
      </c>
      <c r="D1913" s="12" t="s">
        <v>506</v>
      </c>
      <c r="E1913" s="12">
        <v>175.73</v>
      </c>
      <c r="F1913" s="14" t="str">
        <f t="shared" si="116"/>
        <v>2025-04-26ExpenseRona21010 Credit Card (CIBC Visa)175.73</v>
      </c>
      <c r="G1913" s="15">
        <f t="shared" si="117"/>
        <v>45773</v>
      </c>
      <c r="H1913" s="16" t="str">
        <f>IF((IFERROR((VLOOKUP(D1913,'Automation (QBO)'!A:B,2,FALSE)),"0"))=0,"Suspense",(IFERROR((VLOOKUP(D1913,'Automation (QBO)'!A:B,2,FALSE)),"Suspense")))</f>
        <v>Credit Card (CIBC Visa)</v>
      </c>
      <c r="I1913" s="17">
        <f t="shared" si="118"/>
        <v>175.73</v>
      </c>
      <c r="J1913" s="12" t="str">
        <f t="shared" si="119"/>
        <v>Credit Card (CIBC Visa)</v>
      </c>
    </row>
    <row r="1914" spans="1:10" ht="16">
      <c r="A1914" s="13" t="s">
        <v>801</v>
      </c>
      <c r="B1914" s="12" t="s">
        <v>78</v>
      </c>
      <c r="C1914" s="12" t="s">
        <v>101</v>
      </c>
      <c r="D1914" s="12" t="s">
        <v>661</v>
      </c>
      <c r="E1914" s="12">
        <v>192.59</v>
      </c>
      <c r="F1914" s="14" t="str">
        <f t="shared" si="116"/>
        <v>2025-04-27ExpenseAmazon51335 Project Expense - Materials192.59</v>
      </c>
      <c r="G1914" s="15">
        <f t="shared" si="117"/>
        <v>45774</v>
      </c>
      <c r="H1914" s="16" t="str">
        <f>IF((IFERROR((VLOOKUP(D1914,'Automation (QBO)'!A:B,2,FALSE)),"0"))=0,"Suspense",(IFERROR((VLOOKUP(D1914,'Automation (QBO)'!A:B,2,FALSE)),"Suspense")))</f>
        <v>Project Expense - Materials</v>
      </c>
      <c r="I1914" s="17">
        <f t="shared" si="118"/>
        <v>192.59</v>
      </c>
      <c r="J1914" s="12" t="str">
        <f t="shared" si="119"/>
        <v>Project Expense - Materials</v>
      </c>
    </row>
    <row r="1915" spans="1:10" ht="16">
      <c r="A1915" s="13" t="s">
        <v>801</v>
      </c>
      <c r="B1915" s="12" t="s">
        <v>78</v>
      </c>
      <c r="C1915" s="12" t="s">
        <v>101</v>
      </c>
      <c r="D1915" s="12" t="s">
        <v>199</v>
      </c>
      <c r="E1915" s="12">
        <v>-9</v>
      </c>
      <c r="F1915" s="14" t="str">
        <f t="shared" si="116"/>
        <v>2025-04-27ExpenseAmazon21020 GST/HST Payable-9</v>
      </c>
      <c r="G1915" s="15">
        <f t="shared" si="117"/>
        <v>45774</v>
      </c>
      <c r="H1915" s="16" t="str">
        <f>IF((IFERROR((VLOOKUP(D1915,'Automation (QBO)'!A:B,2,FALSE)),"0"))=0,"Suspense",(IFERROR((VLOOKUP(D1915,'Automation (QBO)'!A:B,2,FALSE)),"Suspense")))</f>
        <v>GST/HST Payable</v>
      </c>
      <c r="I1915" s="17">
        <f t="shared" si="118"/>
        <v>-9</v>
      </c>
      <c r="J1915" s="12" t="str">
        <f t="shared" si="119"/>
        <v>GST/HST Payable</v>
      </c>
    </row>
    <row r="1916" spans="1:10" ht="16">
      <c r="A1916" s="13" t="s">
        <v>801</v>
      </c>
      <c r="B1916" s="12" t="s">
        <v>78</v>
      </c>
      <c r="C1916" s="12" t="s">
        <v>101</v>
      </c>
      <c r="D1916" s="12" t="s">
        <v>506</v>
      </c>
      <c r="E1916" s="12">
        <v>201.59</v>
      </c>
      <c r="F1916" s="14" t="str">
        <f t="shared" si="116"/>
        <v>2025-04-27ExpenseAmazon21010 Credit Card (CIBC Visa)201.59</v>
      </c>
      <c r="G1916" s="15">
        <f t="shared" si="117"/>
        <v>45774</v>
      </c>
      <c r="H1916" s="16" t="str">
        <f>IF((IFERROR((VLOOKUP(D1916,'Automation (QBO)'!A:B,2,FALSE)),"0"))=0,"Suspense",(IFERROR((VLOOKUP(D1916,'Automation (QBO)'!A:B,2,FALSE)),"Suspense")))</f>
        <v>Credit Card (CIBC Visa)</v>
      </c>
      <c r="I1916" s="17">
        <f t="shared" si="118"/>
        <v>201.59</v>
      </c>
      <c r="J1916" s="12" t="str">
        <f t="shared" si="119"/>
        <v>Credit Card (CIBC Visa)</v>
      </c>
    </row>
    <row r="1917" spans="1:10" ht="16">
      <c r="A1917" s="13" t="s">
        <v>802</v>
      </c>
      <c r="B1917" s="12" t="s">
        <v>78</v>
      </c>
      <c r="C1917" s="12" t="s">
        <v>92</v>
      </c>
      <c r="D1917" s="12" t="s">
        <v>681</v>
      </c>
      <c r="E1917" s="12">
        <v>-1412.45</v>
      </c>
      <c r="F1917" s="14" t="str">
        <f t="shared" si="116"/>
        <v>2025-04-28ExpenseBDC22010 Bank Loan - BDC (002)-1412.45</v>
      </c>
      <c r="G1917" s="15">
        <f t="shared" si="117"/>
        <v>45775</v>
      </c>
      <c r="H1917" s="16" t="str">
        <f>IF((IFERROR((VLOOKUP(D1917,'Automation (QBO)'!A:B,2,FALSE)),"0"))=0,"Suspense",(IFERROR((VLOOKUP(D1917,'Automation (QBO)'!A:B,2,FALSE)),"Suspense")))</f>
        <v>Bank Loan 2 (BDC)</v>
      </c>
      <c r="I1917" s="17">
        <f t="shared" si="118"/>
        <v>-1412.45</v>
      </c>
      <c r="J1917" s="12" t="str">
        <f t="shared" si="119"/>
        <v>Bank Loan 2 (BDC)</v>
      </c>
    </row>
    <row r="1918" spans="1:10" ht="16">
      <c r="A1918" s="13" t="s">
        <v>802</v>
      </c>
      <c r="B1918" s="12" t="s">
        <v>78</v>
      </c>
      <c r="C1918" s="12" t="s">
        <v>92</v>
      </c>
      <c r="D1918" s="12" t="s">
        <v>199</v>
      </c>
      <c r="E1918" s="12">
        <v>0</v>
      </c>
      <c r="F1918" s="14" t="str">
        <f t="shared" si="116"/>
        <v>2025-04-28ExpenseBDC21020 GST/HST Payable0</v>
      </c>
      <c r="G1918" s="15">
        <f t="shared" si="117"/>
        <v>45775</v>
      </c>
      <c r="H1918" s="16" t="str">
        <f>IF((IFERROR((VLOOKUP(D1918,'Automation (QBO)'!A:B,2,FALSE)),"0"))=0,"Suspense",(IFERROR((VLOOKUP(D1918,'Automation (QBO)'!A:B,2,FALSE)),"Suspense")))</f>
        <v>GST/HST Payable</v>
      </c>
      <c r="I1918" s="17">
        <f t="shared" si="118"/>
        <v>0</v>
      </c>
      <c r="J1918" s="12" t="str">
        <f t="shared" si="119"/>
        <v>GST/HST Payable</v>
      </c>
    </row>
    <row r="1919" spans="1:10" ht="16">
      <c r="A1919" s="13" t="s">
        <v>802</v>
      </c>
      <c r="B1919" s="12" t="s">
        <v>84</v>
      </c>
      <c r="C1919" s="12" t="s">
        <v>114</v>
      </c>
      <c r="D1919" s="12" t="s">
        <v>667</v>
      </c>
      <c r="E1919" s="12">
        <v>500</v>
      </c>
      <c r="F1919" s="14" t="str">
        <f t="shared" si="116"/>
        <v>2025-04-28InvoiceGarden of Granite Winery:Garden of Granite Project41005 Labour - Project Managment500</v>
      </c>
      <c r="G1919" s="15">
        <f t="shared" si="117"/>
        <v>45775</v>
      </c>
      <c r="H1919" s="16" t="str">
        <f>IF((IFERROR((VLOOKUP(D1919,'Automation (QBO)'!A:B,2,FALSE)),"0"))=0,"Suspense",(IFERROR((VLOOKUP(D1919,'Automation (QBO)'!A:B,2,FALSE)),"Suspense")))</f>
        <v>Labour - Project Managment</v>
      </c>
      <c r="I1919" s="17">
        <f t="shared" si="118"/>
        <v>500</v>
      </c>
      <c r="J1919" s="12" t="str">
        <f t="shared" si="119"/>
        <v>Labour - Project Managment</v>
      </c>
    </row>
    <row r="1920" spans="1:10" ht="16">
      <c r="A1920" s="13" t="s">
        <v>802</v>
      </c>
      <c r="B1920" s="12" t="s">
        <v>84</v>
      </c>
      <c r="C1920" s="12" t="s">
        <v>114</v>
      </c>
      <c r="D1920" s="12" t="s">
        <v>761</v>
      </c>
      <c r="E1920" s="12">
        <v>100</v>
      </c>
      <c r="F1920" s="14" t="str">
        <f t="shared" si="116"/>
        <v>2025-04-28InvoiceGarden of Granite Winery:Garden of Granite Project42020 Margin - Subcontractor100</v>
      </c>
      <c r="G1920" s="15">
        <f t="shared" si="117"/>
        <v>45775</v>
      </c>
      <c r="H1920" s="16" t="str">
        <f>IF((IFERROR((VLOOKUP(D1920,'Automation (QBO)'!A:B,2,FALSE)),"0"))=0,"Suspense",(IFERROR((VLOOKUP(D1920,'Automation (QBO)'!A:B,2,FALSE)),"Suspense")))</f>
        <v>Margin - Subcontractor</v>
      </c>
      <c r="I1920" s="17">
        <f t="shared" si="118"/>
        <v>100</v>
      </c>
      <c r="J1920" s="12" t="str">
        <f t="shared" si="119"/>
        <v>Margin - Subcontractor</v>
      </c>
    </row>
    <row r="1921" spans="1:10" ht="16">
      <c r="A1921" s="13" t="s">
        <v>802</v>
      </c>
      <c r="B1921" s="12" t="s">
        <v>84</v>
      </c>
      <c r="C1921" s="12" t="s">
        <v>114</v>
      </c>
      <c r="D1921" s="12" t="s">
        <v>759</v>
      </c>
      <c r="E1921" s="12">
        <v>487.5</v>
      </c>
      <c r="F1921" s="14" t="str">
        <f t="shared" si="116"/>
        <v>2025-04-28InvoiceGarden of Granite Winery:Garden of Granite Project41006 Labour - General487.5</v>
      </c>
      <c r="G1921" s="15">
        <f t="shared" si="117"/>
        <v>45775</v>
      </c>
      <c r="H1921" s="16" t="str">
        <f>IF((IFERROR((VLOOKUP(D1921,'Automation (QBO)'!A:B,2,FALSE)),"0"))=0,"Suspense",(IFERROR((VLOOKUP(D1921,'Automation (QBO)'!A:B,2,FALSE)),"Suspense")))</f>
        <v>Labour - General</v>
      </c>
      <c r="I1921" s="17">
        <f t="shared" si="118"/>
        <v>487.5</v>
      </c>
      <c r="J1921" s="12" t="str">
        <f t="shared" si="119"/>
        <v>Labour - General</v>
      </c>
    </row>
    <row r="1922" spans="1:10" ht="16">
      <c r="A1922" s="13" t="s">
        <v>802</v>
      </c>
      <c r="B1922" s="12" t="s">
        <v>84</v>
      </c>
      <c r="C1922" s="12" t="s">
        <v>114</v>
      </c>
      <c r="D1922" s="12" t="s">
        <v>762</v>
      </c>
      <c r="E1922" s="12">
        <v>97.5</v>
      </c>
      <c r="F1922" s="14" t="str">
        <f t="shared" ref="F1922:F1985" si="120">A1922&amp;B1922&amp;C1922&amp;D1922&amp;E1922</f>
        <v>2025-04-28InvoiceGarden of Granite Winery:Garden of Granite Project42025 Margin - Labour97.5</v>
      </c>
      <c r="G1922" s="15">
        <f t="shared" ref="G1922:G1985" si="121">IFERROR((DATEVALUE(A1922)),A1922)</f>
        <v>45775</v>
      </c>
      <c r="H1922" s="16" t="str">
        <f>IF((IFERROR((VLOOKUP(D1922,'Automation (QBO)'!A:B,2,FALSE)),"0"))=0,"Suspense",(IFERROR((VLOOKUP(D1922,'Automation (QBO)'!A:B,2,FALSE)),"Suspense")))</f>
        <v>Margin - Labour</v>
      </c>
      <c r="I1922" s="17">
        <f t="shared" ref="I1922:I1985" si="122">E1922</f>
        <v>97.5</v>
      </c>
      <c r="J1922" s="12" t="str">
        <f t="shared" ref="J1922:J1985" si="123">H1922</f>
        <v>Margin - Labour</v>
      </c>
    </row>
    <row r="1923" spans="1:10" ht="16">
      <c r="A1923" s="13" t="s">
        <v>802</v>
      </c>
      <c r="B1923" s="12" t="s">
        <v>84</v>
      </c>
      <c r="C1923" s="12" t="s">
        <v>114</v>
      </c>
      <c r="D1923" s="12" t="s">
        <v>666</v>
      </c>
      <c r="E1923" s="12">
        <v>0</v>
      </c>
      <c r="F1923" s="14" t="str">
        <f t="shared" si="120"/>
        <v>2025-04-28InvoiceGarden of Granite Winery:Garden of Granite Project12000 [Accounts Receivable]0</v>
      </c>
      <c r="G1923" s="15">
        <f t="shared" si="121"/>
        <v>45775</v>
      </c>
      <c r="H1923" s="16" t="str">
        <f>IF((IFERROR((VLOOKUP(D1923,'Automation (QBO)'!A:B,2,FALSE)),"0"))=0,"Suspense",(IFERROR((VLOOKUP(D1923,'Automation (QBO)'!A:B,2,FALSE)),"Suspense")))</f>
        <v>Accounts Recievable - Suspense</v>
      </c>
      <c r="I1923" s="17">
        <f t="shared" si="122"/>
        <v>0</v>
      </c>
      <c r="J1923" s="12" t="str">
        <f t="shared" si="123"/>
        <v>Accounts Recievable - Suspense</v>
      </c>
    </row>
    <row r="1924" spans="1:10" ht="16">
      <c r="A1924" s="13" t="s">
        <v>802</v>
      </c>
      <c r="B1924" s="12" t="s">
        <v>78</v>
      </c>
      <c r="C1924" s="12" t="s">
        <v>88</v>
      </c>
      <c r="D1924" s="12" t="s">
        <v>688</v>
      </c>
      <c r="E1924" s="12">
        <v>532.16999999999996</v>
      </c>
      <c r="F1924" s="14" t="str">
        <f t="shared" si="120"/>
        <v>2025-04-28ExpenseBell Canada52206 Telephone532.17</v>
      </c>
      <c r="G1924" s="15">
        <f t="shared" si="121"/>
        <v>45775</v>
      </c>
      <c r="H1924" s="16" t="str">
        <f>IF((IFERROR((VLOOKUP(D1924,'Automation (QBO)'!A:B,2,FALSE)),"0"))=0,"Suspense",(IFERROR((VLOOKUP(D1924,'Automation (QBO)'!A:B,2,FALSE)),"Suspense")))</f>
        <v>Communications</v>
      </c>
      <c r="I1924" s="17">
        <f t="shared" si="122"/>
        <v>532.16999999999996</v>
      </c>
      <c r="J1924" s="12" t="str">
        <f t="shared" si="123"/>
        <v>Communications</v>
      </c>
    </row>
    <row r="1925" spans="1:10" ht="16">
      <c r="A1925" s="13" t="s">
        <v>802</v>
      </c>
      <c r="B1925" s="12" t="s">
        <v>78</v>
      </c>
      <c r="C1925" s="12" t="s">
        <v>88</v>
      </c>
      <c r="D1925" s="12" t="s">
        <v>199</v>
      </c>
      <c r="E1925" s="12">
        <v>-24.87</v>
      </c>
      <c r="F1925" s="14" t="str">
        <f t="shared" si="120"/>
        <v>2025-04-28ExpenseBell Canada21020 GST/HST Payable-24.87</v>
      </c>
      <c r="G1925" s="15">
        <f t="shared" si="121"/>
        <v>45775</v>
      </c>
      <c r="H1925" s="16" t="str">
        <f>IF((IFERROR((VLOOKUP(D1925,'Automation (QBO)'!A:B,2,FALSE)),"0"))=0,"Suspense",(IFERROR((VLOOKUP(D1925,'Automation (QBO)'!A:B,2,FALSE)),"Suspense")))</f>
        <v>GST/HST Payable</v>
      </c>
      <c r="I1925" s="17">
        <f t="shared" si="122"/>
        <v>-24.87</v>
      </c>
      <c r="J1925" s="12" t="str">
        <f t="shared" si="123"/>
        <v>GST/HST Payable</v>
      </c>
    </row>
    <row r="1926" spans="1:10" ht="16">
      <c r="A1926" s="13" t="s">
        <v>802</v>
      </c>
      <c r="B1926" s="12" t="s">
        <v>84</v>
      </c>
      <c r="C1926" s="12" t="s">
        <v>754</v>
      </c>
      <c r="D1926" s="12" t="s">
        <v>666</v>
      </c>
      <c r="E1926" s="12">
        <v>0</v>
      </c>
      <c r="F1926" s="14" t="str">
        <f t="shared" si="120"/>
        <v>2025-04-28InvoiceBrowns Newport Village:BSH NewPort Patio Project12000 [Accounts Receivable]0</v>
      </c>
      <c r="G1926" s="15">
        <f t="shared" si="121"/>
        <v>45775</v>
      </c>
      <c r="H1926" s="16" t="str">
        <f>IF((IFERROR((VLOOKUP(D1926,'Automation (QBO)'!A:B,2,FALSE)),"0"))=0,"Suspense",(IFERROR((VLOOKUP(D1926,'Automation (QBO)'!A:B,2,FALSE)),"Suspense")))</f>
        <v>Accounts Recievable - Suspense</v>
      </c>
      <c r="I1926" s="17">
        <f t="shared" si="122"/>
        <v>0</v>
      </c>
      <c r="J1926" s="12" t="str">
        <f t="shared" si="123"/>
        <v>Accounts Recievable - Suspense</v>
      </c>
    </row>
    <row r="1927" spans="1:10" ht="16">
      <c r="A1927" s="13" t="s">
        <v>802</v>
      </c>
      <c r="B1927" s="12" t="s">
        <v>84</v>
      </c>
      <c r="C1927" s="12" t="s">
        <v>754</v>
      </c>
      <c r="D1927" s="12" t="s">
        <v>844</v>
      </c>
      <c r="E1927" s="12">
        <v>112.91</v>
      </c>
      <c r="F1927" s="14" t="str">
        <f t="shared" si="120"/>
        <v>2025-04-28InvoiceBrowns Newport Village:BSH NewPort Patio Project42035 Billable Expense Income112.91</v>
      </c>
      <c r="G1927" s="15">
        <f t="shared" si="121"/>
        <v>45775</v>
      </c>
      <c r="H1927" s="16" t="str">
        <f>IF((IFERROR((VLOOKUP(D1927,'Automation (QBO)'!A:B,2,FALSE)),"0"))=0,"Suspense",(IFERROR((VLOOKUP(D1927,'Automation (QBO)'!A:B,2,FALSE)),"Suspense")))</f>
        <v>Suspense</v>
      </c>
      <c r="I1927" s="17">
        <f t="shared" si="122"/>
        <v>112.91</v>
      </c>
      <c r="J1927" s="12" t="str">
        <f t="shared" si="123"/>
        <v>Suspense</v>
      </c>
    </row>
    <row r="1928" spans="1:10" ht="16">
      <c r="A1928" s="13" t="s">
        <v>802</v>
      </c>
      <c r="B1928" s="12" t="s">
        <v>84</v>
      </c>
      <c r="C1928" s="12" t="s">
        <v>754</v>
      </c>
      <c r="D1928" s="12" t="s">
        <v>760</v>
      </c>
      <c r="E1928" s="12">
        <v>22.58</v>
      </c>
      <c r="F1928" s="14" t="str">
        <f t="shared" si="120"/>
        <v>2025-04-28InvoiceBrowns Newport Village:BSH NewPort Patio Project42015 Margin - Materials22.58</v>
      </c>
      <c r="G1928" s="15">
        <f t="shared" si="121"/>
        <v>45775</v>
      </c>
      <c r="H1928" s="16" t="str">
        <f>IF((IFERROR((VLOOKUP(D1928,'Automation (QBO)'!A:B,2,FALSE)),"0"))=0,"Suspense",(IFERROR((VLOOKUP(D1928,'Automation (QBO)'!A:B,2,FALSE)),"Suspense")))</f>
        <v>Margin - Materials</v>
      </c>
      <c r="I1928" s="17">
        <f t="shared" si="122"/>
        <v>22.58</v>
      </c>
      <c r="J1928" s="12" t="str">
        <f t="shared" si="123"/>
        <v>Margin - Materials</v>
      </c>
    </row>
    <row r="1929" spans="1:10" ht="16">
      <c r="A1929" s="13" t="s">
        <v>802</v>
      </c>
      <c r="B1929" s="12" t="s">
        <v>84</v>
      </c>
      <c r="C1929" s="12" t="s">
        <v>754</v>
      </c>
      <c r="D1929" s="12" t="s">
        <v>759</v>
      </c>
      <c r="E1929" s="12">
        <v>5550</v>
      </c>
      <c r="F1929" s="14" t="str">
        <f t="shared" si="120"/>
        <v>2025-04-28InvoiceBrowns Newport Village:BSH NewPort Patio Project41006 Labour - General5550</v>
      </c>
      <c r="G1929" s="15">
        <f t="shared" si="121"/>
        <v>45775</v>
      </c>
      <c r="H1929" s="16" t="str">
        <f>IF((IFERROR((VLOOKUP(D1929,'Automation (QBO)'!A:B,2,FALSE)),"0"))=0,"Suspense",(IFERROR((VLOOKUP(D1929,'Automation (QBO)'!A:B,2,FALSE)),"Suspense")))</f>
        <v>Labour - General</v>
      </c>
      <c r="I1929" s="17">
        <f t="shared" si="122"/>
        <v>5550</v>
      </c>
      <c r="J1929" s="12" t="str">
        <f t="shared" si="123"/>
        <v>Labour - General</v>
      </c>
    </row>
    <row r="1930" spans="1:10" ht="16">
      <c r="A1930" s="13" t="s">
        <v>802</v>
      </c>
      <c r="B1930" s="12" t="s">
        <v>84</v>
      </c>
      <c r="C1930" s="12" t="s">
        <v>754</v>
      </c>
      <c r="D1930" s="12" t="s">
        <v>762</v>
      </c>
      <c r="E1930" s="12">
        <v>1110</v>
      </c>
      <c r="F1930" s="14" t="str">
        <f t="shared" si="120"/>
        <v>2025-04-28InvoiceBrowns Newport Village:BSH NewPort Patio Project42025 Margin - Labour1110</v>
      </c>
      <c r="G1930" s="15">
        <f t="shared" si="121"/>
        <v>45775</v>
      </c>
      <c r="H1930" s="16" t="str">
        <f>IF((IFERROR((VLOOKUP(D1930,'Automation (QBO)'!A:B,2,FALSE)),"0"))=0,"Suspense",(IFERROR((VLOOKUP(D1930,'Automation (QBO)'!A:B,2,FALSE)),"Suspense")))</f>
        <v>Margin - Labour</v>
      </c>
      <c r="I1930" s="17">
        <f t="shared" si="122"/>
        <v>1110</v>
      </c>
      <c r="J1930" s="12" t="str">
        <f t="shared" si="123"/>
        <v>Margin - Labour</v>
      </c>
    </row>
    <row r="1931" spans="1:10" ht="16">
      <c r="A1931" s="13" t="s">
        <v>802</v>
      </c>
      <c r="B1931" s="12" t="s">
        <v>84</v>
      </c>
      <c r="C1931" s="12" t="s">
        <v>754</v>
      </c>
      <c r="D1931" s="12" t="s">
        <v>218</v>
      </c>
      <c r="E1931" s="12">
        <v>-7135.27</v>
      </c>
      <c r="F1931" s="14" t="str">
        <f t="shared" si="120"/>
        <v>2025-04-28InvoiceBrowns Newport Village:BSH NewPort Patio Project21045 Deposit Received-7135.27</v>
      </c>
      <c r="G1931" s="15">
        <f t="shared" si="121"/>
        <v>45775</v>
      </c>
      <c r="H1931" s="16" t="str">
        <f>IF((IFERROR((VLOOKUP(D1931,'Automation (QBO)'!A:B,2,FALSE)),"0"))=0,"Suspense",(IFERROR((VLOOKUP(D1931,'Automation (QBO)'!A:B,2,FALSE)),"Suspense")))</f>
        <v>Liability - Depostis Received</v>
      </c>
      <c r="I1931" s="17">
        <f t="shared" si="122"/>
        <v>-7135.27</v>
      </c>
      <c r="J1931" s="12" t="str">
        <f t="shared" si="123"/>
        <v>Liability - Depostis Received</v>
      </c>
    </row>
    <row r="1932" spans="1:10" ht="16">
      <c r="A1932" s="13" t="s">
        <v>802</v>
      </c>
      <c r="B1932" s="12" t="s">
        <v>84</v>
      </c>
      <c r="C1932" s="12" t="s">
        <v>754</v>
      </c>
      <c r="D1932" s="12" t="s">
        <v>199</v>
      </c>
      <c r="E1932" s="12">
        <v>339.78</v>
      </c>
      <c r="F1932" s="14" t="str">
        <f t="shared" si="120"/>
        <v>2025-04-28InvoiceBrowns Newport Village:BSH NewPort Patio Project21020 GST/HST Payable339.78</v>
      </c>
      <c r="G1932" s="15">
        <f t="shared" si="121"/>
        <v>45775</v>
      </c>
      <c r="H1932" s="16" t="str">
        <f>IF((IFERROR((VLOOKUP(D1932,'Automation (QBO)'!A:B,2,FALSE)),"0"))=0,"Suspense",(IFERROR((VLOOKUP(D1932,'Automation (QBO)'!A:B,2,FALSE)),"Suspense")))</f>
        <v>GST/HST Payable</v>
      </c>
      <c r="I1932" s="17">
        <f t="shared" si="122"/>
        <v>339.78</v>
      </c>
      <c r="J1932" s="12" t="str">
        <f t="shared" si="123"/>
        <v>GST/HST Payable</v>
      </c>
    </row>
    <row r="1933" spans="1:10" ht="16">
      <c r="A1933" s="13" t="s">
        <v>802</v>
      </c>
      <c r="B1933" s="12" t="s">
        <v>84</v>
      </c>
      <c r="C1933" s="12" t="s">
        <v>754</v>
      </c>
      <c r="D1933" s="12" t="s">
        <v>199</v>
      </c>
      <c r="E1933" s="12">
        <v>0</v>
      </c>
      <c r="F1933" s="14" t="str">
        <f t="shared" si="120"/>
        <v>2025-04-28InvoiceBrowns Newport Village:BSH NewPort Patio Project21020 GST/HST Payable0</v>
      </c>
      <c r="G1933" s="15">
        <f t="shared" si="121"/>
        <v>45775</v>
      </c>
      <c r="H1933" s="16" t="str">
        <f>IF((IFERROR((VLOOKUP(D1933,'Automation (QBO)'!A:B,2,FALSE)),"0"))=0,"Suspense",(IFERROR((VLOOKUP(D1933,'Automation (QBO)'!A:B,2,FALSE)),"Suspense")))</f>
        <v>GST/HST Payable</v>
      </c>
      <c r="I1933" s="17">
        <f t="shared" si="122"/>
        <v>0</v>
      </c>
      <c r="J1933" s="12" t="str">
        <f t="shared" si="123"/>
        <v>GST/HST Payable</v>
      </c>
    </row>
    <row r="1934" spans="1:10" ht="16">
      <c r="A1934" s="13" t="s">
        <v>802</v>
      </c>
      <c r="B1934" s="12" t="s">
        <v>84</v>
      </c>
      <c r="C1934" s="12" t="s">
        <v>754</v>
      </c>
      <c r="D1934" s="12" t="s">
        <v>666</v>
      </c>
      <c r="E1934" s="12">
        <v>0</v>
      </c>
      <c r="F1934" s="14" t="str">
        <f t="shared" si="120"/>
        <v>2025-04-28InvoiceBrowns Newport Village:BSH NewPort Patio Project12000 [Accounts Receivable]0</v>
      </c>
      <c r="G1934" s="15">
        <f t="shared" si="121"/>
        <v>45775</v>
      </c>
      <c r="H1934" s="16" t="str">
        <f>IF((IFERROR((VLOOKUP(D1934,'Automation (QBO)'!A:B,2,FALSE)),"0"))=0,"Suspense",(IFERROR((VLOOKUP(D1934,'Automation (QBO)'!A:B,2,FALSE)),"Suspense")))</f>
        <v>Accounts Recievable - Suspense</v>
      </c>
      <c r="I1934" s="17">
        <f t="shared" si="122"/>
        <v>0</v>
      </c>
      <c r="J1934" s="12" t="str">
        <f t="shared" si="123"/>
        <v>Accounts Recievable - Suspense</v>
      </c>
    </row>
    <row r="1935" spans="1:10" ht="16">
      <c r="A1935" s="13" t="s">
        <v>802</v>
      </c>
      <c r="B1935" s="12" t="s">
        <v>84</v>
      </c>
      <c r="C1935" s="12" t="s">
        <v>754</v>
      </c>
      <c r="D1935" s="12" t="s">
        <v>758</v>
      </c>
      <c r="E1935" s="12">
        <v>708</v>
      </c>
      <c r="F1935" s="14" t="str">
        <f t="shared" si="120"/>
        <v>2025-04-28InvoiceBrowns Newport Village:BSH NewPort Patio Project42010 Rental - External708</v>
      </c>
      <c r="G1935" s="15">
        <f t="shared" si="121"/>
        <v>45775</v>
      </c>
      <c r="H1935" s="16" t="str">
        <f>IF((IFERROR((VLOOKUP(D1935,'Automation (QBO)'!A:B,2,FALSE)),"0"))=0,"Suspense",(IFERROR((VLOOKUP(D1935,'Automation (QBO)'!A:B,2,FALSE)),"Suspense")))</f>
        <v>Rental - External</v>
      </c>
      <c r="I1935" s="17">
        <f t="shared" si="122"/>
        <v>708</v>
      </c>
      <c r="J1935" s="12" t="str">
        <f t="shared" si="123"/>
        <v>Rental - External</v>
      </c>
    </row>
    <row r="1936" spans="1:10" ht="16">
      <c r="A1936" s="13" t="s">
        <v>802</v>
      </c>
      <c r="B1936" s="12" t="s">
        <v>84</v>
      </c>
      <c r="C1936" s="12" t="s">
        <v>754</v>
      </c>
      <c r="D1936" s="12" t="s">
        <v>763</v>
      </c>
      <c r="E1936" s="12">
        <v>141.6</v>
      </c>
      <c r="F1936" s="14" t="str">
        <f t="shared" si="120"/>
        <v>2025-04-28InvoiceBrowns Newport Village:BSH NewPort Patio Project42030 Margin - Rental141.6</v>
      </c>
      <c r="G1936" s="15">
        <f t="shared" si="121"/>
        <v>45775</v>
      </c>
      <c r="H1936" s="16" t="str">
        <f>IF((IFERROR((VLOOKUP(D1936,'Automation (QBO)'!A:B,2,FALSE)),"0"))=0,"Suspense",(IFERROR((VLOOKUP(D1936,'Automation (QBO)'!A:B,2,FALSE)),"Suspense")))</f>
        <v>Margin - Rental</v>
      </c>
      <c r="I1936" s="17">
        <f t="shared" si="122"/>
        <v>141.6</v>
      </c>
      <c r="J1936" s="12" t="str">
        <f t="shared" si="123"/>
        <v>Margin - Rental</v>
      </c>
    </row>
    <row r="1937" spans="1:10" ht="16">
      <c r="A1937" s="13" t="s">
        <v>802</v>
      </c>
      <c r="B1937" s="12" t="s">
        <v>84</v>
      </c>
      <c r="C1937" s="12" t="s">
        <v>754</v>
      </c>
      <c r="D1937" s="12" t="s">
        <v>844</v>
      </c>
      <c r="E1937" s="12">
        <v>805.97</v>
      </c>
      <c r="F1937" s="14" t="str">
        <f t="shared" si="120"/>
        <v>2025-04-28InvoiceBrowns Newport Village:BSH NewPort Patio Project42035 Billable Expense Income805.97</v>
      </c>
      <c r="G1937" s="15">
        <f t="shared" si="121"/>
        <v>45775</v>
      </c>
      <c r="H1937" s="16" t="str">
        <f>IF((IFERROR((VLOOKUP(D1937,'Automation (QBO)'!A:B,2,FALSE)),"0"))=0,"Suspense",(IFERROR((VLOOKUP(D1937,'Automation (QBO)'!A:B,2,FALSE)),"Suspense")))</f>
        <v>Suspense</v>
      </c>
      <c r="I1937" s="17">
        <f t="shared" si="122"/>
        <v>805.97</v>
      </c>
      <c r="J1937" s="12" t="str">
        <f t="shared" si="123"/>
        <v>Suspense</v>
      </c>
    </row>
    <row r="1938" spans="1:10" ht="16">
      <c r="A1938" s="13" t="s">
        <v>802</v>
      </c>
      <c r="B1938" s="12" t="s">
        <v>84</v>
      </c>
      <c r="C1938" s="12" t="s">
        <v>754</v>
      </c>
      <c r="D1938" s="12" t="s">
        <v>760</v>
      </c>
      <c r="E1938" s="12">
        <v>161.19</v>
      </c>
      <c r="F1938" s="14" t="str">
        <f t="shared" si="120"/>
        <v>2025-04-28InvoiceBrowns Newport Village:BSH NewPort Patio Project42015 Margin - Materials161.19</v>
      </c>
      <c r="G1938" s="15">
        <f t="shared" si="121"/>
        <v>45775</v>
      </c>
      <c r="H1938" s="16" t="str">
        <f>IF((IFERROR((VLOOKUP(D1938,'Automation (QBO)'!A:B,2,FALSE)),"0"))=0,"Suspense",(IFERROR((VLOOKUP(D1938,'Automation (QBO)'!A:B,2,FALSE)),"Suspense")))</f>
        <v>Margin - Materials</v>
      </c>
      <c r="I1938" s="17">
        <f t="shared" si="122"/>
        <v>161.19</v>
      </c>
      <c r="J1938" s="12" t="str">
        <f t="shared" si="123"/>
        <v>Margin - Materials</v>
      </c>
    </row>
    <row r="1939" spans="1:10" ht="16">
      <c r="A1939" s="13" t="s">
        <v>802</v>
      </c>
      <c r="B1939" s="12" t="s">
        <v>84</v>
      </c>
      <c r="C1939" s="12" t="s">
        <v>754</v>
      </c>
      <c r="D1939" s="12" t="s">
        <v>759</v>
      </c>
      <c r="E1939" s="12">
        <v>5962.5</v>
      </c>
      <c r="F1939" s="14" t="str">
        <f t="shared" si="120"/>
        <v>2025-04-28InvoiceBrowns Newport Village:BSH NewPort Patio Project41006 Labour - General5962.5</v>
      </c>
      <c r="G1939" s="15">
        <f t="shared" si="121"/>
        <v>45775</v>
      </c>
      <c r="H1939" s="16" t="str">
        <f>IF((IFERROR((VLOOKUP(D1939,'Automation (QBO)'!A:B,2,FALSE)),"0"))=0,"Suspense",(IFERROR((VLOOKUP(D1939,'Automation (QBO)'!A:B,2,FALSE)),"Suspense")))</f>
        <v>Labour - General</v>
      </c>
      <c r="I1939" s="17">
        <f t="shared" si="122"/>
        <v>5962.5</v>
      </c>
      <c r="J1939" s="12" t="str">
        <f t="shared" si="123"/>
        <v>Labour - General</v>
      </c>
    </row>
    <row r="1940" spans="1:10" ht="16">
      <c r="A1940" s="13" t="s">
        <v>802</v>
      </c>
      <c r="B1940" s="12" t="s">
        <v>84</v>
      </c>
      <c r="C1940" s="12" t="s">
        <v>754</v>
      </c>
      <c r="D1940" s="12" t="s">
        <v>762</v>
      </c>
      <c r="E1940" s="12">
        <v>1192.5</v>
      </c>
      <c r="F1940" s="14" t="str">
        <f t="shared" si="120"/>
        <v>2025-04-28InvoiceBrowns Newport Village:BSH NewPort Patio Project42025 Margin - Labour1192.5</v>
      </c>
      <c r="G1940" s="15">
        <f t="shared" si="121"/>
        <v>45775</v>
      </c>
      <c r="H1940" s="16" t="str">
        <f>IF((IFERROR((VLOOKUP(D1940,'Automation (QBO)'!A:B,2,FALSE)),"0"))=0,"Suspense",(IFERROR((VLOOKUP(D1940,'Automation (QBO)'!A:B,2,FALSE)),"Suspense")))</f>
        <v>Margin - Labour</v>
      </c>
      <c r="I1940" s="17">
        <f t="shared" si="122"/>
        <v>1192.5</v>
      </c>
      <c r="J1940" s="12" t="str">
        <f t="shared" si="123"/>
        <v>Margin - Labour</v>
      </c>
    </row>
    <row r="1941" spans="1:10" ht="16">
      <c r="A1941" s="13" t="s">
        <v>802</v>
      </c>
      <c r="B1941" s="12" t="s">
        <v>84</v>
      </c>
      <c r="C1941" s="12" t="s">
        <v>754</v>
      </c>
      <c r="D1941" s="12" t="s">
        <v>218</v>
      </c>
      <c r="E1941" s="12">
        <v>-9420.36</v>
      </c>
      <c r="F1941" s="14" t="str">
        <f t="shared" si="120"/>
        <v>2025-04-28InvoiceBrowns Newport Village:BSH NewPort Patio Project21045 Deposit Received-9420.36</v>
      </c>
      <c r="G1941" s="15">
        <f t="shared" si="121"/>
        <v>45775</v>
      </c>
      <c r="H1941" s="16" t="str">
        <f>IF((IFERROR((VLOOKUP(D1941,'Automation (QBO)'!A:B,2,FALSE)),"0"))=0,"Suspense",(IFERROR((VLOOKUP(D1941,'Automation (QBO)'!A:B,2,FALSE)),"Suspense")))</f>
        <v>Liability - Depostis Received</v>
      </c>
      <c r="I1941" s="17">
        <f t="shared" si="122"/>
        <v>-9420.36</v>
      </c>
      <c r="J1941" s="12" t="str">
        <f t="shared" si="123"/>
        <v>Liability - Depostis Received</v>
      </c>
    </row>
    <row r="1942" spans="1:10" ht="16">
      <c r="A1942" s="13" t="s">
        <v>802</v>
      </c>
      <c r="B1942" s="12" t="s">
        <v>84</v>
      </c>
      <c r="C1942" s="12" t="s">
        <v>754</v>
      </c>
      <c r="D1942" s="12" t="s">
        <v>199</v>
      </c>
      <c r="E1942" s="12">
        <v>448.6</v>
      </c>
      <c r="F1942" s="14" t="str">
        <f t="shared" si="120"/>
        <v>2025-04-28InvoiceBrowns Newport Village:BSH NewPort Patio Project21020 GST/HST Payable448.6</v>
      </c>
      <c r="G1942" s="15">
        <f t="shared" si="121"/>
        <v>45775</v>
      </c>
      <c r="H1942" s="16" t="str">
        <f>IF((IFERROR((VLOOKUP(D1942,'Automation (QBO)'!A:B,2,FALSE)),"0"))=0,"Suspense",(IFERROR((VLOOKUP(D1942,'Automation (QBO)'!A:B,2,FALSE)),"Suspense")))</f>
        <v>GST/HST Payable</v>
      </c>
      <c r="I1942" s="17">
        <f t="shared" si="122"/>
        <v>448.6</v>
      </c>
      <c r="J1942" s="12" t="str">
        <f t="shared" si="123"/>
        <v>GST/HST Payable</v>
      </c>
    </row>
    <row r="1943" spans="1:10" ht="16">
      <c r="A1943" s="13" t="s">
        <v>802</v>
      </c>
      <c r="B1943" s="12" t="s">
        <v>84</v>
      </c>
      <c r="C1943" s="12" t="s">
        <v>754</v>
      </c>
      <c r="D1943" s="12" t="s">
        <v>199</v>
      </c>
      <c r="E1943" s="12">
        <v>0</v>
      </c>
      <c r="F1943" s="14" t="str">
        <f t="shared" si="120"/>
        <v>2025-04-28InvoiceBrowns Newport Village:BSH NewPort Patio Project21020 GST/HST Payable0</v>
      </c>
      <c r="G1943" s="15">
        <f t="shared" si="121"/>
        <v>45775</v>
      </c>
      <c r="H1943" s="16" t="str">
        <f>IF((IFERROR((VLOOKUP(D1943,'Automation (QBO)'!A:B,2,FALSE)),"0"))=0,"Suspense",(IFERROR((VLOOKUP(D1943,'Automation (QBO)'!A:B,2,FALSE)),"Suspense")))</f>
        <v>GST/HST Payable</v>
      </c>
      <c r="I1943" s="17">
        <f t="shared" si="122"/>
        <v>0</v>
      </c>
      <c r="J1943" s="12" t="str">
        <f t="shared" si="123"/>
        <v>GST/HST Payable</v>
      </c>
    </row>
    <row r="1944" spans="1:10" ht="16">
      <c r="A1944" s="13" t="s">
        <v>802</v>
      </c>
      <c r="B1944" s="12" t="s">
        <v>78</v>
      </c>
      <c r="C1944" s="12" t="s">
        <v>92</v>
      </c>
      <c r="D1944" s="12" t="s">
        <v>201</v>
      </c>
      <c r="E1944" s="12">
        <v>-1412.45</v>
      </c>
      <c r="F1944" s="14" t="str">
        <f t="shared" si="120"/>
        <v>2025-04-28ExpenseBDC11005 Chequing (CIBC)-1412.45</v>
      </c>
      <c r="G1944" s="15">
        <f t="shared" si="121"/>
        <v>45775</v>
      </c>
      <c r="H1944" s="16" t="str">
        <f>IF((IFERROR((VLOOKUP(D1944,'Automation (QBO)'!A:B,2,FALSE)),"0"))=0,"Suspense",(IFERROR((VLOOKUP(D1944,'Automation (QBO)'!A:B,2,FALSE)),"Suspense")))</f>
        <v>Chequing (CIBC)</v>
      </c>
      <c r="I1944" s="17">
        <f t="shared" si="122"/>
        <v>-1412.45</v>
      </c>
      <c r="J1944" s="12" t="str">
        <f t="shared" si="123"/>
        <v>Chequing (CIBC)</v>
      </c>
    </row>
    <row r="1945" spans="1:10" ht="16">
      <c r="A1945" s="13" t="s">
        <v>802</v>
      </c>
      <c r="B1945" s="12" t="s">
        <v>78</v>
      </c>
      <c r="C1945" s="12" t="s">
        <v>88</v>
      </c>
      <c r="D1945" s="12" t="s">
        <v>506</v>
      </c>
      <c r="E1945" s="12">
        <v>557.04</v>
      </c>
      <c r="F1945" s="14" t="str">
        <f t="shared" si="120"/>
        <v>2025-04-28ExpenseBell Canada21010 Credit Card (CIBC Visa)557.04</v>
      </c>
      <c r="G1945" s="15">
        <f t="shared" si="121"/>
        <v>45775</v>
      </c>
      <c r="H1945" s="16" t="str">
        <f>IF((IFERROR((VLOOKUP(D1945,'Automation (QBO)'!A:B,2,FALSE)),"0"))=0,"Suspense",(IFERROR((VLOOKUP(D1945,'Automation (QBO)'!A:B,2,FALSE)),"Suspense")))</f>
        <v>Credit Card (CIBC Visa)</v>
      </c>
      <c r="I1945" s="17">
        <f t="shared" si="122"/>
        <v>557.04</v>
      </c>
      <c r="J1945" s="12" t="str">
        <f t="shared" si="123"/>
        <v>Credit Card (CIBC Visa)</v>
      </c>
    </row>
    <row r="1946" spans="1:10" ht="16">
      <c r="A1946" s="13" t="s">
        <v>802</v>
      </c>
      <c r="B1946" s="12" t="s">
        <v>84</v>
      </c>
      <c r="C1946" s="12" t="s">
        <v>114</v>
      </c>
      <c r="D1946" s="12" t="s">
        <v>218</v>
      </c>
      <c r="E1946" s="12">
        <v>-1244.26</v>
      </c>
      <c r="F1946" s="14" t="str">
        <f t="shared" si="120"/>
        <v>2025-04-28InvoiceGarden of Granite Winery:Garden of Granite Project21045 Deposit Received-1244.26</v>
      </c>
      <c r="G1946" s="15">
        <f t="shared" si="121"/>
        <v>45775</v>
      </c>
      <c r="H1946" s="16" t="str">
        <f>IF((IFERROR((VLOOKUP(D1946,'Automation (QBO)'!A:B,2,FALSE)),"0"))=0,"Suspense",(IFERROR((VLOOKUP(D1946,'Automation (QBO)'!A:B,2,FALSE)),"Suspense")))</f>
        <v>Liability - Depostis Received</v>
      </c>
      <c r="I1946" s="17">
        <f t="shared" si="122"/>
        <v>-1244.26</v>
      </c>
      <c r="J1946" s="12" t="str">
        <f t="shared" si="123"/>
        <v>Liability - Depostis Received</v>
      </c>
    </row>
    <row r="1947" spans="1:10" ht="16">
      <c r="A1947" s="13" t="s">
        <v>802</v>
      </c>
      <c r="B1947" s="12" t="s">
        <v>84</v>
      </c>
      <c r="C1947" s="12" t="s">
        <v>114</v>
      </c>
      <c r="D1947" s="12" t="s">
        <v>199</v>
      </c>
      <c r="E1947" s="12">
        <v>59.26</v>
      </c>
      <c r="F1947" s="14" t="str">
        <f t="shared" si="120"/>
        <v>2025-04-28InvoiceGarden of Granite Winery:Garden of Granite Project21020 GST/HST Payable59.26</v>
      </c>
      <c r="G1947" s="15">
        <f t="shared" si="121"/>
        <v>45775</v>
      </c>
      <c r="H1947" s="16" t="str">
        <f>IF((IFERROR((VLOOKUP(D1947,'Automation (QBO)'!A:B,2,FALSE)),"0"))=0,"Suspense",(IFERROR((VLOOKUP(D1947,'Automation (QBO)'!A:B,2,FALSE)),"Suspense")))</f>
        <v>GST/HST Payable</v>
      </c>
      <c r="I1947" s="17">
        <f t="shared" si="122"/>
        <v>59.26</v>
      </c>
      <c r="J1947" s="12" t="str">
        <f t="shared" si="123"/>
        <v>GST/HST Payable</v>
      </c>
    </row>
    <row r="1948" spans="1:10" ht="16">
      <c r="A1948" s="13" t="s">
        <v>802</v>
      </c>
      <c r="B1948" s="12" t="s">
        <v>84</v>
      </c>
      <c r="C1948" s="12" t="s">
        <v>114</v>
      </c>
      <c r="D1948" s="12" t="s">
        <v>199</v>
      </c>
      <c r="E1948" s="12">
        <v>0</v>
      </c>
      <c r="F1948" s="14" t="str">
        <f t="shared" si="120"/>
        <v>2025-04-28InvoiceGarden of Granite Winery:Garden of Granite Project21020 GST/HST Payable0</v>
      </c>
      <c r="G1948" s="15">
        <f t="shared" si="121"/>
        <v>45775</v>
      </c>
      <c r="H1948" s="16" t="str">
        <f>IF((IFERROR((VLOOKUP(D1948,'Automation (QBO)'!A:B,2,FALSE)),"0"))=0,"Suspense",(IFERROR((VLOOKUP(D1948,'Automation (QBO)'!A:B,2,FALSE)),"Suspense")))</f>
        <v>GST/HST Payable</v>
      </c>
      <c r="I1948" s="17">
        <f t="shared" si="122"/>
        <v>0</v>
      </c>
      <c r="J1948" s="12" t="str">
        <f t="shared" si="123"/>
        <v>GST/HST Payable</v>
      </c>
    </row>
    <row r="1949" spans="1:10" ht="16">
      <c r="A1949" s="13" t="s">
        <v>803</v>
      </c>
      <c r="B1949" s="12" t="s">
        <v>78</v>
      </c>
      <c r="C1949" s="12" t="s">
        <v>712</v>
      </c>
      <c r="D1949" s="12" t="s">
        <v>655</v>
      </c>
      <c r="E1949" s="12">
        <v>2052</v>
      </c>
      <c r="F1949" s="14" t="str">
        <f t="shared" si="120"/>
        <v>2025-04-29ExpenseJosh Sathiananthan LTD.51320 Project Expense - Subcontractors2052</v>
      </c>
      <c r="G1949" s="15">
        <f t="shared" si="121"/>
        <v>45776</v>
      </c>
      <c r="H1949" s="16" t="str">
        <f>IF((IFERROR((VLOOKUP(D1949,'Automation (QBO)'!A:B,2,FALSE)),"0"))=0,"Suspense",(IFERROR((VLOOKUP(D1949,'Automation (QBO)'!A:B,2,FALSE)),"Suspense")))</f>
        <v>Project Expense - Subcontractors</v>
      </c>
      <c r="I1949" s="17">
        <f t="shared" si="122"/>
        <v>2052</v>
      </c>
      <c r="J1949" s="12" t="str">
        <f t="shared" si="123"/>
        <v>Project Expense - Subcontractors</v>
      </c>
    </row>
    <row r="1950" spans="1:10" ht="16">
      <c r="A1950" s="13" t="s">
        <v>803</v>
      </c>
      <c r="B1950" s="12" t="s">
        <v>78</v>
      </c>
      <c r="C1950" s="12" t="s">
        <v>712</v>
      </c>
      <c r="D1950" s="12" t="s">
        <v>199</v>
      </c>
      <c r="E1950" s="12">
        <v>0</v>
      </c>
      <c r="F1950" s="14" t="str">
        <f t="shared" si="120"/>
        <v>2025-04-29ExpenseJosh Sathiananthan LTD.21020 GST/HST Payable0</v>
      </c>
      <c r="G1950" s="15">
        <f t="shared" si="121"/>
        <v>45776</v>
      </c>
      <c r="H1950" s="16" t="str">
        <f>IF((IFERROR((VLOOKUP(D1950,'Automation (QBO)'!A:B,2,FALSE)),"0"))=0,"Suspense",(IFERROR((VLOOKUP(D1950,'Automation (QBO)'!A:B,2,FALSE)),"Suspense")))</f>
        <v>GST/HST Payable</v>
      </c>
      <c r="I1950" s="17">
        <f t="shared" si="122"/>
        <v>0</v>
      </c>
      <c r="J1950" s="12" t="str">
        <f t="shared" si="123"/>
        <v>GST/HST Payable</v>
      </c>
    </row>
    <row r="1951" spans="1:10" ht="16">
      <c r="A1951" s="13" t="s">
        <v>803</v>
      </c>
      <c r="B1951" s="12" t="s">
        <v>99</v>
      </c>
      <c r="D1951" s="12" t="s">
        <v>201</v>
      </c>
      <c r="E1951" s="12">
        <v>-5000</v>
      </c>
      <c r="F1951" s="14" t="str">
        <f t="shared" si="120"/>
        <v>2025-04-29Credit Card Payment11005 Chequing (CIBC)-5000</v>
      </c>
      <c r="G1951" s="15">
        <f t="shared" si="121"/>
        <v>45776</v>
      </c>
      <c r="H1951" s="16" t="str">
        <f>IF((IFERROR((VLOOKUP(D1951,'Automation (QBO)'!A:B,2,FALSE)),"0"))=0,"Suspense",(IFERROR((VLOOKUP(D1951,'Automation (QBO)'!A:B,2,FALSE)),"Suspense")))</f>
        <v>Chequing (CIBC)</v>
      </c>
      <c r="I1951" s="17">
        <f t="shared" si="122"/>
        <v>-5000</v>
      </c>
      <c r="J1951" s="12" t="str">
        <f t="shared" si="123"/>
        <v>Chequing (CIBC)</v>
      </c>
    </row>
    <row r="1952" spans="1:10" ht="16">
      <c r="A1952" s="13" t="s">
        <v>803</v>
      </c>
      <c r="B1952" s="12" t="s">
        <v>99</v>
      </c>
      <c r="D1952" s="12" t="s">
        <v>506</v>
      </c>
      <c r="E1952" s="12">
        <v>-5000</v>
      </c>
      <c r="F1952" s="14" t="str">
        <f t="shared" si="120"/>
        <v>2025-04-29Credit Card Payment21010 Credit Card (CIBC Visa)-5000</v>
      </c>
      <c r="G1952" s="15">
        <f t="shared" si="121"/>
        <v>45776</v>
      </c>
      <c r="H1952" s="16" t="str">
        <f>IF((IFERROR((VLOOKUP(D1952,'Automation (QBO)'!A:B,2,FALSE)),"0"))=0,"Suspense",(IFERROR((VLOOKUP(D1952,'Automation (QBO)'!A:B,2,FALSE)),"Suspense")))</f>
        <v>Credit Card (CIBC Visa)</v>
      </c>
      <c r="I1952" s="17">
        <f t="shared" si="122"/>
        <v>-5000</v>
      </c>
      <c r="J1952" s="12" t="str">
        <f t="shared" si="123"/>
        <v>Credit Card (CIBC Visa)</v>
      </c>
    </row>
    <row r="1953" spans="1:10" ht="16">
      <c r="A1953" s="13" t="s">
        <v>803</v>
      </c>
      <c r="B1953" s="12" t="s">
        <v>78</v>
      </c>
      <c r="C1953" s="12" t="s">
        <v>80</v>
      </c>
      <c r="D1953" s="12" t="s">
        <v>384</v>
      </c>
      <c r="E1953" s="12">
        <v>13.86</v>
      </c>
      <c r="F1953" s="14" t="str">
        <f t="shared" si="120"/>
        <v>2025-04-29ExpenseApple52165 Subscriptions (Annual)13.86</v>
      </c>
      <c r="G1953" s="15">
        <f t="shared" si="121"/>
        <v>45776</v>
      </c>
      <c r="H1953" s="16" t="str">
        <f>IF((IFERROR((VLOOKUP(D1953,'Automation (QBO)'!A:B,2,FALSE)),"0"))=0,"Suspense",(IFERROR((VLOOKUP(D1953,'Automation (QBO)'!A:B,2,FALSE)),"Suspense")))</f>
        <v>Subscriptions (Annual)</v>
      </c>
      <c r="I1953" s="17">
        <f t="shared" si="122"/>
        <v>13.86</v>
      </c>
      <c r="J1953" s="12" t="str">
        <f t="shared" si="123"/>
        <v>Subscriptions (Annual)</v>
      </c>
    </row>
    <row r="1954" spans="1:10" ht="16">
      <c r="A1954" s="13" t="s">
        <v>803</v>
      </c>
      <c r="B1954" s="12" t="s">
        <v>78</v>
      </c>
      <c r="C1954" s="12" t="s">
        <v>80</v>
      </c>
      <c r="D1954" s="12" t="s">
        <v>199</v>
      </c>
      <c r="E1954" s="12">
        <v>-0.69</v>
      </c>
      <c r="F1954" s="14" t="str">
        <f t="shared" si="120"/>
        <v>2025-04-29ExpenseApple21020 GST/HST Payable-0.69</v>
      </c>
      <c r="G1954" s="15">
        <f t="shared" si="121"/>
        <v>45776</v>
      </c>
      <c r="H1954" s="16" t="str">
        <f>IF((IFERROR((VLOOKUP(D1954,'Automation (QBO)'!A:B,2,FALSE)),"0"))=0,"Suspense",(IFERROR((VLOOKUP(D1954,'Automation (QBO)'!A:B,2,FALSE)),"Suspense")))</f>
        <v>GST/HST Payable</v>
      </c>
      <c r="I1954" s="17">
        <f t="shared" si="122"/>
        <v>-0.69</v>
      </c>
      <c r="J1954" s="12" t="str">
        <f t="shared" si="123"/>
        <v>GST/HST Payable</v>
      </c>
    </row>
    <row r="1955" spans="1:10" ht="16">
      <c r="A1955" s="13" t="s">
        <v>803</v>
      </c>
      <c r="B1955" s="12" t="s">
        <v>78</v>
      </c>
      <c r="C1955" s="12" t="s">
        <v>799</v>
      </c>
      <c r="D1955" s="12" t="s">
        <v>213</v>
      </c>
      <c r="E1955" s="12">
        <v>77.95</v>
      </c>
      <c r="F1955" s="14" t="str">
        <f t="shared" si="120"/>
        <v>2025-04-29ExpenseOn Point Locksmith &amp; Door51305 COGS - Miscellaneous (Vehicle)77.95</v>
      </c>
      <c r="G1955" s="15">
        <f t="shared" si="121"/>
        <v>45776</v>
      </c>
      <c r="H1955" s="16" t="str">
        <f>IF((IFERROR((VLOOKUP(D1955,'Automation (QBO)'!A:B,2,FALSE)),"0"))=0,"Suspense",(IFERROR((VLOOKUP(D1955,'Automation (QBO)'!A:B,2,FALSE)),"Suspense")))</f>
        <v>COGS - Miscellaneous (Vehicle)</v>
      </c>
      <c r="I1955" s="17">
        <f t="shared" si="122"/>
        <v>77.95</v>
      </c>
      <c r="J1955" s="12" t="str">
        <f t="shared" si="123"/>
        <v>COGS - Miscellaneous (Vehicle)</v>
      </c>
    </row>
    <row r="1956" spans="1:10" ht="16">
      <c r="A1956" s="13" t="s">
        <v>803</v>
      </c>
      <c r="B1956" s="12" t="s">
        <v>78</v>
      </c>
      <c r="C1956" s="12" t="s">
        <v>131</v>
      </c>
      <c r="D1956" s="12" t="s">
        <v>294</v>
      </c>
      <c r="E1956" s="12">
        <v>1668.41</v>
      </c>
      <c r="F1956" s="14" t="str">
        <f t="shared" si="120"/>
        <v>2025-04-29ExpenseUnited Rentals52215 Repairs &amp; Maintenance1668.41</v>
      </c>
      <c r="G1956" s="15">
        <f t="shared" si="121"/>
        <v>45776</v>
      </c>
      <c r="H1956" s="16" t="str">
        <f>IF((IFERROR((VLOOKUP(D1956,'Automation (QBO)'!A:B,2,FALSE)),"0"))=0,"Suspense",(IFERROR((VLOOKUP(D1956,'Automation (QBO)'!A:B,2,FALSE)),"Suspense")))</f>
        <v>Repairs &amp; Maintenance</v>
      </c>
      <c r="I1956" s="17">
        <f t="shared" si="122"/>
        <v>1668.41</v>
      </c>
      <c r="J1956" s="12" t="str">
        <f t="shared" si="123"/>
        <v>Repairs &amp; Maintenance</v>
      </c>
    </row>
    <row r="1957" spans="1:10" ht="16">
      <c r="A1957" s="13" t="s">
        <v>803</v>
      </c>
      <c r="B1957" s="12" t="s">
        <v>78</v>
      </c>
      <c r="C1957" s="12" t="s">
        <v>131</v>
      </c>
      <c r="D1957" s="12" t="s">
        <v>199</v>
      </c>
      <c r="E1957" s="12">
        <v>-77.959999999999994</v>
      </c>
      <c r="F1957" s="14" t="str">
        <f t="shared" si="120"/>
        <v>2025-04-29ExpenseUnited Rentals21020 GST/HST Payable-77.96</v>
      </c>
      <c r="G1957" s="15">
        <f t="shared" si="121"/>
        <v>45776</v>
      </c>
      <c r="H1957" s="16" t="str">
        <f>IF((IFERROR((VLOOKUP(D1957,'Automation (QBO)'!A:B,2,FALSE)),"0"))=0,"Suspense",(IFERROR((VLOOKUP(D1957,'Automation (QBO)'!A:B,2,FALSE)),"Suspense")))</f>
        <v>GST/HST Payable</v>
      </c>
      <c r="I1957" s="17">
        <f t="shared" si="122"/>
        <v>-77.959999999999994</v>
      </c>
      <c r="J1957" s="12" t="str">
        <f t="shared" si="123"/>
        <v>GST/HST Payable</v>
      </c>
    </row>
    <row r="1958" spans="1:10" ht="16">
      <c r="A1958" s="13" t="s">
        <v>803</v>
      </c>
      <c r="B1958" s="12" t="s">
        <v>78</v>
      </c>
      <c r="C1958" s="12" t="s">
        <v>804</v>
      </c>
      <c r="D1958" s="12" t="s">
        <v>661</v>
      </c>
      <c r="E1958" s="12">
        <v>4378.83</v>
      </c>
      <c r="F1958" s="14" t="str">
        <f t="shared" si="120"/>
        <v>2025-04-29ExpensePeregrine Millwork51335 Project Expense - Materials4378.83</v>
      </c>
      <c r="G1958" s="15">
        <f t="shared" si="121"/>
        <v>45776</v>
      </c>
      <c r="H1958" s="16" t="str">
        <f>IF((IFERROR((VLOOKUP(D1958,'Automation (QBO)'!A:B,2,FALSE)),"0"))=0,"Suspense",(IFERROR((VLOOKUP(D1958,'Automation (QBO)'!A:B,2,FALSE)),"Suspense")))</f>
        <v>Project Expense - Materials</v>
      </c>
      <c r="I1958" s="17">
        <f t="shared" si="122"/>
        <v>4378.83</v>
      </c>
      <c r="J1958" s="12" t="str">
        <f t="shared" si="123"/>
        <v>Project Expense - Materials</v>
      </c>
    </row>
    <row r="1959" spans="1:10" ht="16">
      <c r="A1959" s="13" t="s">
        <v>803</v>
      </c>
      <c r="B1959" s="12" t="s">
        <v>78</v>
      </c>
      <c r="C1959" s="12" t="s">
        <v>804</v>
      </c>
      <c r="D1959" s="12" t="s">
        <v>199</v>
      </c>
      <c r="E1959" s="12">
        <v>-200.42</v>
      </c>
      <c r="F1959" s="14" t="str">
        <f t="shared" si="120"/>
        <v>2025-04-29ExpensePeregrine Millwork21020 GST/HST Payable-200.42</v>
      </c>
      <c r="G1959" s="15">
        <f t="shared" si="121"/>
        <v>45776</v>
      </c>
      <c r="H1959" s="16" t="str">
        <f>IF((IFERROR((VLOOKUP(D1959,'Automation (QBO)'!A:B,2,FALSE)),"0"))=0,"Suspense",(IFERROR((VLOOKUP(D1959,'Automation (QBO)'!A:B,2,FALSE)),"Suspense")))</f>
        <v>GST/HST Payable</v>
      </c>
      <c r="I1959" s="17">
        <f t="shared" si="122"/>
        <v>-200.42</v>
      </c>
      <c r="J1959" s="12" t="str">
        <f t="shared" si="123"/>
        <v>GST/HST Payable</v>
      </c>
    </row>
    <row r="1960" spans="1:10" ht="16">
      <c r="A1960" s="13" t="s">
        <v>803</v>
      </c>
      <c r="B1960" s="12" t="s">
        <v>98</v>
      </c>
      <c r="C1960" s="12" t="s">
        <v>131</v>
      </c>
      <c r="D1960" s="12" t="s">
        <v>315</v>
      </c>
      <c r="E1960" s="12">
        <v>-560</v>
      </c>
      <c r="F1960" s="14" t="str">
        <f t="shared" si="120"/>
        <v>2025-04-29Credit Card CreditUnited Rentals17015 Tools &amp; Equipment-560</v>
      </c>
      <c r="G1960" s="15">
        <f t="shared" si="121"/>
        <v>45776</v>
      </c>
      <c r="H1960" s="16" t="str">
        <f>IF((IFERROR((VLOOKUP(D1960,'Automation (QBO)'!A:B,2,FALSE)),"0"))=0,"Suspense",(IFERROR((VLOOKUP(D1960,'Automation (QBO)'!A:B,2,FALSE)),"Suspense")))</f>
        <v>Tools &amp; Equipment</v>
      </c>
      <c r="I1960" s="17">
        <f t="shared" si="122"/>
        <v>-560</v>
      </c>
      <c r="J1960" s="12" t="str">
        <f t="shared" si="123"/>
        <v>Tools &amp; Equipment</v>
      </c>
    </row>
    <row r="1961" spans="1:10" ht="16">
      <c r="A1961" s="13" t="s">
        <v>803</v>
      </c>
      <c r="B1961" s="12" t="s">
        <v>98</v>
      </c>
      <c r="C1961" s="12" t="s">
        <v>131</v>
      </c>
      <c r="D1961" s="12" t="s">
        <v>199</v>
      </c>
      <c r="E1961" s="12">
        <v>0</v>
      </c>
      <c r="F1961" s="14" t="str">
        <f t="shared" si="120"/>
        <v>2025-04-29Credit Card CreditUnited Rentals21020 GST/HST Payable0</v>
      </c>
      <c r="G1961" s="15">
        <f t="shared" si="121"/>
        <v>45776</v>
      </c>
      <c r="H1961" s="16" t="str">
        <f>IF((IFERROR((VLOOKUP(D1961,'Automation (QBO)'!A:B,2,FALSE)),"0"))=0,"Suspense",(IFERROR((VLOOKUP(D1961,'Automation (QBO)'!A:B,2,FALSE)),"Suspense")))</f>
        <v>GST/HST Payable</v>
      </c>
      <c r="I1961" s="17">
        <f t="shared" si="122"/>
        <v>0</v>
      </c>
      <c r="J1961" s="12" t="str">
        <f t="shared" si="123"/>
        <v>GST/HST Payable</v>
      </c>
    </row>
    <row r="1962" spans="1:10" ht="16">
      <c r="A1962" s="13" t="s">
        <v>803</v>
      </c>
      <c r="B1962" s="12" t="s">
        <v>78</v>
      </c>
      <c r="C1962" s="12" t="s">
        <v>712</v>
      </c>
      <c r="D1962" s="12" t="s">
        <v>201</v>
      </c>
      <c r="E1962" s="12">
        <v>-2052</v>
      </c>
      <c r="F1962" s="14" t="str">
        <f t="shared" si="120"/>
        <v>2025-04-29ExpenseJosh Sathiananthan LTD.11005 Chequing (CIBC)-2052</v>
      </c>
      <c r="G1962" s="15">
        <f t="shared" si="121"/>
        <v>45776</v>
      </c>
      <c r="H1962" s="16" t="str">
        <f>IF((IFERROR((VLOOKUP(D1962,'Automation (QBO)'!A:B,2,FALSE)),"0"))=0,"Suspense",(IFERROR((VLOOKUP(D1962,'Automation (QBO)'!A:B,2,FALSE)),"Suspense")))</f>
        <v>Chequing (CIBC)</v>
      </c>
      <c r="I1962" s="17">
        <f t="shared" si="122"/>
        <v>-2052</v>
      </c>
      <c r="J1962" s="12" t="str">
        <f t="shared" si="123"/>
        <v>Chequing (CIBC)</v>
      </c>
    </row>
    <row r="1963" spans="1:10" ht="16">
      <c r="A1963" s="13" t="s">
        <v>803</v>
      </c>
      <c r="B1963" s="12" t="s">
        <v>78</v>
      </c>
      <c r="C1963" s="12" t="s">
        <v>799</v>
      </c>
      <c r="D1963" s="12" t="s">
        <v>506</v>
      </c>
      <c r="E1963" s="12">
        <v>77.95</v>
      </c>
      <c r="F1963" s="14" t="str">
        <f t="shared" si="120"/>
        <v>2025-04-29ExpenseOn Point Locksmith &amp; Door21010 Credit Card (CIBC Visa)77.95</v>
      </c>
      <c r="G1963" s="15">
        <f t="shared" si="121"/>
        <v>45776</v>
      </c>
      <c r="H1963" s="16" t="str">
        <f>IF((IFERROR((VLOOKUP(D1963,'Automation (QBO)'!A:B,2,FALSE)),"0"))=0,"Suspense",(IFERROR((VLOOKUP(D1963,'Automation (QBO)'!A:B,2,FALSE)),"Suspense")))</f>
        <v>Credit Card (CIBC Visa)</v>
      </c>
      <c r="I1963" s="17">
        <f t="shared" si="122"/>
        <v>77.95</v>
      </c>
      <c r="J1963" s="12" t="str">
        <f t="shared" si="123"/>
        <v>Credit Card (CIBC Visa)</v>
      </c>
    </row>
    <row r="1964" spans="1:10" ht="16">
      <c r="A1964" s="13" t="s">
        <v>803</v>
      </c>
      <c r="B1964" s="12" t="s">
        <v>98</v>
      </c>
      <c r="C1964" s="12" t="s">
        <v>131</v>
      </c>
      <c r="D1964" s="12" t="s">
        <v>506</v>
      </c>
      <c r="E1964" s="12">
        <v>-560</v>
      </c>
      <c r="F1964" s="14" t="str">
        <f t="shared" si="120"/>
        <v>2025-04-29Credit Card CreditUnited Rentals21010 Credit Card (CIBC Visa)-560</v>
      </c>
      <c r="G1964" s="15">
        <f t="shared" si="121"/>
        <v>45776</v>
      </c>
      <c r="H1964" s="16" t="str">
        <f>IF((IFERROR((VLOOKUP(D1964,'Automation (QBO)'!A:B,2,FALSE)),"0"))=0,"Suspense",(IFERROR((VLOOKUP(D1964,'Automation (QBO)'!A:B,2,FALSE)),"Suspense")))</f>
        <v>Credit Card (CIBC Visa)</v>
      </c>
      <c r="I1964" s="17">
        <f t="shared" si="122"/>
        <v>-560</v>
      </c>
      <c r="J1964" s="12" t="str">
        <f t="shared" si="123"/>
        <v>Credit Card (CIBC Visa)</v>
      </c>
    </row>
    <row r="1965" spans="1:10" ht="16">
      <c r="A1965" s="13" t="s">
        <v>803</v>
      </c>
      <c r="B1965" s="12" t="s">
        <v>78</v>
      </c>
      <c r="C1965" s="12" t="s">
        <v>804</v>
      </c>
      <c r="D1965" s="12" t="s">
        <v>506</v>
      </c>
      <c r="E1965" s="12">
        <v>4579.25</v>
      </c>
      <c r="F1965" s="14" t="str">
        <f t="shared" si="120"/>
        <v>2025-04-29ExpensePeregrine Millwork21010 Credit Card (CIBC Visa)4579.25</v>
      </c>
      <c r="G1965" s="15">
        <f t="shared" si="121"/>
        <v>45776</v>
      </c>
      <c r="H1965" s="16" t="str">
        <f>IF((IFERROR((VLOOKUP(D1965,'Automation (QBO)'!A:B,2,FALSE)),"0"))=0,"Suspense",(IFERROR((VLOOKUP(D1965,'Automation (QBO)'!A:B,2,FALSE)),"Suspense")))</f>
        <v>Credit Card (CIBC Visa)</v>
      </c>
      <c r="I1965" s="17">
        <f t="shared" si="122"/>
        <v>4579.25</v>
      </c>
      <c r="J1965" s="12" t="str">
        <f t="shared" si="123"/>
        <v>Credit Card (CIBC Visa)</v>
      </c>
    </row>
    <row r="1966" spans="1:10" ht="16">
      <c r="A1966" s="13" t="s">
        <v>803</v>
      </c>
      <c r="B1966" s="12" t="s">
        <v>78</v>
      </c>
      <c r="C1966" s="12" t="s">
        <v>131</v>
      </c>
      <c r="D1966" s="12" t="s">
        <v>506</v>
      </c>
      <c r="E1966" s="12">
        <v>1746.37</v>
      </c>
      <c r="F1966" s="14" t="str">
        <f t="shared" si="120"/>
        <v>2025-04-29ExpenseUnited Rentals21010 Credit Card (CIBC Visa)1746.37</v>
      </c>
      <c r="G1966" s="15">
        <f t="shared" si="121"/>
        <v>45776</v>
      </c>
      <c r="H1966" s="16" t="str">
        <f>IF((IFERROR((VLOOKUP(D1966,'Automation (QBO)'!A:B,2,FALSE)),"0"))=0,"Suspense",(IFERROR((VLOOKUP(D1966,'Automation (QBO)'!A:B,2,FALSE)),"Suspense")))</f>
        <v>Credit Card (CIBC Visa)</v>
      </c>
      <c r="I1966" s="17">
        <f t="shared" si="122"/>
        <v>1746.37</v>
      </c>
      <c r="J1966" s="12" t="str">
        <f t="shared" si="123"/>
        <v>Credit Card (CIBC Visa)</v>
      </c>
    </row>
    <row r="1967" spans="1:10" ht="16">
      <c r="A1967" s="13" t="s">
        <v>803</v>
      </c>
      <c r="B1967" s="12" t="s">
        <v>78</v>
      </c>
      <c r="C1967" s="12" t="s">
        <v>80</v>
      </c>
      <c r="D1967" s="12" t="s">
        <v>506</v>
      </c>
      <c r="E1967" s="12">
        <v>14.55</v>
      </c>
      <c r="F1967" s="14" t="str">
        <f t="shared" si="120"/>
        <v>2025-04-29ExpenseApple21010 Credit Card (CIBC Visa)14.55</v>
      </c>
      <c r="G1967" s="15">
        <f t="shared" si="121"/>
        <v>45776</v>
      </c>
      <c r="H1967" s="16" t="str">
        <f>IF((IFERROR((VLOOKUP(D1967,'Automation (QBO)'!A:B,2,FALSE)),"0"))=0,"Suspense",(IFERROR((VLOOKUP(D1967,'Automation (QBO)'!A:B,2,FALSE)),"Suspense")))</f>
        <v>Credit Card (CIBC Visa)</v>
      </c>
      <c r="I1967" s="17">
        <f t="shared" si="122"/>
        <v>14.55</v>
      </c>
      <c r="J1967" s="12" t="str">
        <f t="shared" si="123"/>
        <v>Credit Card (CIBC Visa)</v>
      </c>
    </row>
    <row r="1968" spans="1:10" ht="16">
      <c r="A1968" s="13" t="s">
        <v>805</v>
      </c>
      <c r="B1968" s="12" t="s">
        <v>78</v>
      </c>
      <c r="C1968" s="12" t="s">
        <v>139</v>
      </c>
      <c r="D1968" s="12" t="s">
        <v>206</v>
      </c>
      <c r="E1968" s="12">
        <v>40</v>
      </c>
      <c r="F1968" s="14" t="str">
        <f t="shared" si="120"/>
        <v>2025-04-30ExpenseService Charge52115 Bank Fees40</v>
      </c>
      <c r="G1968" s="15">
        <f t="shared" si="121"/>
        <v>45777</v>
      </c>
      <c r="H1968" s="16" t="str">
        <f>IF((IFERROR((VLOOKUP(D1968,'Automation (QBO)'!A:B,2,FALSE)),"0"))=0,"Suspense",(IFERROR((VLOOKUP(D1968,'Automation (QBO)'!A:B,2,FALSE)),"Suspense")))</f>
        <v>Bank Fees</v>
      </c>
      <c r="I1968" s="17">
        <f t="shared" si="122"/>
        <v>40</v>
      </c>
      <c r="J1968" s="12" t="str">
        <f t="shared" si="123"/>
        <v>Bank Fees</v>
      </c>
    </row>
    <row r="1969" spans="1:10" ht="16">
      <c r="A1969" s="13" t="s">
        <v>805</v>
      </c>
      <c r="B1969" s="12" t="s">
        <v>78</v>
      </c>
      <c r="C1969" s="12" t="s">
        <v>139</v>
      </c>
      <c r="D1969" s="12" t="s">
        <v>199</v>
      </c>
      <c r="E1969" s="12">
        <v>0</v>
      </c>
      <c r="F1969" s="14" t="str">
        <f t="shared" si="120"/>
        <v>2025-04-30ExpenseService Charge21020 GST/HST Payable0</v>
      </c>
      <c r="G1969" s="15">
        <f t="shared" si="121"/>
        <v>45777</v>
      </c>
      <c r="H1969" s="16" t="str">
        <f>IF((IFERROR((VLOOKUP(D1969,'Automation (QBO)'!A:B,2,FALSE)),"0"))=0,"Suspense",(IFERROR((VLOOKUP(D1969,'Automation (QBO)'!A:B,2,FALSE)),"Suspense")))</f>
        <v>GST/HST Payable</v>
      </c>
      <c r="I1969" s="17">
        <f t="shared" si="122"/>
        <v>0</v>
      </c>
      <c r="J1969" s="12" t="str">
        <f t="shared" si="123"/>
        <v>GST/HST Payable</v>
      </c>
    </row>
    <row r="1970" spans="1:10" ht="16">
      <c r="A1970" s="13" t="s">
        <v>805</v>
      </c>
      <c r="B1970" s="12" t="s">
        <v>78</v>
      </c>
      <c r="D1970" s="12" t="s">
        <v>206</v>
      </c>
      <c r="E1970" s="12">
        <v>9.5</v>
      </c>
      <c r="F1970" s="14" t="str">
        <f t="shared" si="120"/>
        <v>2025-04-30Expense52115 Bank Fees9.5</v>
      </c>
      <c r="G1970" s="15">
        <f t="shared" si="121"/>
        <v>45777</v>
      </c>
      <c r="H1970" s="16" t="str">
        <f>IF((IFERROR((VLOOKUP(D1970,'Automation (QBO)'!A:B,2,FALSE)),"0"))=0,"Suspense",(IFERROR((VLOOKUP(D1970,'Automation (QBO)'!A:B,2,FALSE)),"Suspense")))</f>
        <v>Bank Fees</v>
      </c>
      <c r="I1970" s="17">
        <f t="shared" si="122"/>
        <v>9.5</v>
      </c>
      <c r="J1970" s="12" t="str">
        <f t="shared" si="123"/>
        <v>Bank Fees</v>
      </c>
    </row>
    <row r="1971" spans="1:10" ht="16">
      <c r="A1971" s="13" t="s">
        <v>805</v>
      </c>
      <c r="B1971" s="12" t="s">
        <v>78</v>
      </c>
      <c r="D1971" s="12" t="s">
        <v>199</v>
      </c>
      <c r="E1971" s="12">
        <v>0</v>
      </c>
      <c r="F1971" s="14" t="str">
        <f t="shared" si="120"/>
        <v>2025-04-30Expense21020 GST/HST Payable0</v>
      </c>
      <c r="G1971" s="15">
        <f t="shared" si="121"/>
        <v>45777</v>
      </c>
      <c r="H1971" s="16" t="str">
        <f>IF((IFERROR((VLOOKUP(D1971,'Automation (QBO)'!A:B,2,FALSE)),"0"))=0,"Suspense",(IFERROR((VLOOKUP(D1971,'Automation (QBO)'!A:B,2,FALSE)),"Suspense")))</f>
        <v>GST/HST Payable</v>
      </c>
      <c r="I1971" s="17">
        <f t="shared" si="122"/>
        <v>0</v>
      </c>
      <c r="J1971" s="12" t="str">
        <f t="shared" si="123"/>
        <v>GST/HST Payable</v>
      </c>
    </row>
    <row r="1972" spans="1:10" ht="16">
      <c r="A1972" s="13" t="s">
        <v>805</v>
      </c>
      <c r="B1972" s="12" t="s">
        <v>78</v>
      </c>
      <c r="C1972" s="12" t="s">
        <v>126</v>
      </c>
      <c r="D1972" s="12" t="s">
        <v>660</v>
      </c>
      <c r="E1972" s="12">
        <v>1200</v>
      </c>
      <c r="F1972" s="14" t="str">
        <f t="shared" si="120"/>
        <v>2025-04-30ExpenseManjot S. Nagra52152 Technology &amp; Website1200</v>
      </c>
      <c r="G1972" s="15">
        <f t="shared" si="121"/>
        <v>45777</v>
      </c>
      <c r="H1972" s="16" t="str">
        <f>IF((IFERROR((VLOOKUP(D1972,'Automation (QBO)'!A:B,2,FALSE)),"0"))=0,"Suspense",(IFERROR((VLOOKUP(D1972,'Automation (QBO)'!A:B,2,FALSE)),"Suspense")))</f>
        <v>Technology &amp; Website</v>
      </c>
      <c r="I1972" s="17">
        <f t="shared" si="122"/>
        <v>1200</v>
      </c>
      <c r="J1972" s="12" t="str">
        <f t="shared" si="123"/>
        <v>Technology &amp; Website</v>
      </c>
    </row>
    <row r="1973" spans="1:10" ht="16">
      <c r="A1973" s="13" t="s">
        <v>805</v>
      </c>
      <c r="B1973" s="12" t="s">
        <v>78</v>
      </c>
      <c r="C1973" s="12" t="s">
        <v>126</v>
      </c>
      <c r="D1973" s="12" t="s">
        <v>199</v>
      </c>
      <c r="E1973" s="12">
        <v>0</v>
      </c>
      <c r="F1973" s="14" t="str">
        <f t="shared" si="120"/>
        <v>2025-04-30ExpenseManjot S. Nagra21020 GST/HST Payable0</v>
      </c>
      <c r="G1973" s="15">
        <f t="shared" si="121"/>
        <v>45777</v>
      </c>
      <c r="H1973" s="16" t="str">
        <f>IF((IFERROR((VLOOKUP(D1973,'Automation (QBO)'!A:B,2,FALSE)),"0"))=0,"Suspense",(IFERROR((VLOOKUP(D1973,'Automation (QBO)'!A:B,2,FALSE)),"Suspense")))</f>
        <v>GST/HST Payable</v>
      </c>
      <c r="I1973" s="17">
        <f t="shared" si="122"/>
        <v>0</v>
      </c>
      <c r="J1973" s="12" t="str">
        <f t="shared" si="123"/>
        <v>GST/HST Payable</v>
      </c>
    </row>
    <row r="1974" spans="1:10" ht="16">
      <c r="A1974" s="13" t="s">
        <v>805</v>
      </c>
      <c r="B1974" s="12" t="s">
        <v>78</v>
      </c>
      <c r="C1974" s="12" t="s">
        <v>126</v>
      </c>
      <c r="D1974" s="12" t="s">
        <v>201</v>
      </c>
      <c r="E1974" s="12">
        <v>-1200</v>
      </c>
      <c r="F1974" s="14" t="str">
        <f t="shared" si="120"/>
        <v>2025-04-30ExpenseManjot S. Nagra11005 Chequing (CIBC)-1200</v>
      </c>
      <c r="G1974" s="15">
        <f t="shared" si="121"/>
        <v>45777</v>
      </c>
      <c r="H1974" s="16" t="str">
        <f>IF((IFERROR((VLOOKUP(D1974,'Automation (QBO)'!A:B,2,FALSE)),"0"))=0,"Suspense",(IFERROR((VLOOKUP(D1974,'Automation (QBO)'!A:B,2,FALSE)),"Suspense")))</f>
        <v>Chequing (CIBC)</v>
      </c>
      <c r="I1974" s="17">
        <f t="shared" si="122"/>
        <v>-1200</v>
      </c>
      <c r="J1974" s="12" t="str">
        <f t="shared" si="123"/>
        <v>Chequing (CIBC)</v>
      </c>
    </row>
    <row r="1975" spans="1:10" ht="16">
      <c r="A1975" s="13" t="s">
        <v>805</v>
      </c>
      <c r="B1975" s="12" t="s">
        <v>78</v>
      </c>
      <c r="C1975" s="12" t="s">
        <v>126</v>
      </c>
      <c r="D1975" s="12" t="s">
        <v>660</v>
      </c>
      <c r="E1975" s="12">
        <v>480</v>
      </c>
      <c r="F1975" s="14" t="str">
        <f t="shared" si="120"/>
        <v>2025-04-30ExpenseManjot S. Nagra52152 Technology &amp; Website480</v>
      </c>
      <c r="G1975" s="15">
        <f t="shared" si="121"/>
        <v>45777</v>
      </c>
      <c r="H1975" s="16" t="str">
        <f>IF((IFERROR((VLOOKUP(D1975,'Automation (QBO)'!A:B,2,FALSE)),"0"))=0,"Suspense",(IFERROR((VLOOKUP(D1975,'Automation (QBO)'!A:B,2,FALSE)),"Suspense")))</f>
        <v>Technology &amp; Website</v>
      </c>
      <c r="I1975" s="17">
        <f t="shared" si="122"/>
        <v>480</v>
      </c>
      <c r="J1975" s="12" t="str">
        <f t="shared" si="123"/>
        <v>Technology &amp; Website</v>
      </c>
    </row>
    <row r="1976" spans="1:10" ht="16">
      <c r="A1976" s="13" t="s">
        <v>805</v>
      </c>
      <c r="B1976" s="12" t="s">
        <v>78</v>
      </c>
      <c r="C1976" s="12" t="s">
        <v>126</v>
      </c>
      <c r="D1976" s="12" t="s">
        <v>199</v>
      </c>
      <c r="E1976" s="12">
        <v>0</v>
      </c>
      <c r="F1976" s="14" t="str">
        <f t="shared" si="120"/>
        <v>2025-04-30ExpenseManjot S. Nagra21020 GST/HST Payable0</v>
      </c>
      <c r="G1976" s="15">
        <f t="shared" si="121"/>
        <v>45777</v>
      </c>
      <c r="H1976" s="16" t="str">
        <f>IF((IFERROR((VLOOKUP(D1976,'Automation (QBO)'!A:B,2,FALSE)),"0"))=0,"Suspense",(IFERROR((VLOOKUP(D1976,'Automation (QBO)'!A:B,2,FALSE)),"Suspense")))</f>
        <v>GST/HST Payable</v>
      </c>
      <c r="I1976" s="17">
        <f t="shared" si="122"/>
        <v>0</v>
      </c>
      <c r="J1976" s="12" t="str">
        <f t="shared" si="123"/>
        <v>GST/HST Payable</v>
      </c>
    </row>
    <row r="1977" spans="1:10" ht="16">
      <c r="A1977" s="13" t="s">
        <v>805</v>
      </c>
      <c r="B1977" s="12" t="s">
        <v>106</v>
      </c>
      <c r="C1977" s="12" t="s">
        <v>114</v>
      </c>
      <c r="D1977" s="12" t="s">
        <v>666</v>
      </c>
      <c r="E1977" s="12">
        <v>-35000</v>
      </c>
      <c r="F1977" s="14" t="str">
        <f t="shared" si="120"/>
        <v>2025-04-30PaymentGarden of Granite Winery:Garden of Granite Project12000 [Accounts Receivable]-35000</v>
      </c>
      <c r="G1977" s="15">
        <f t="shared" si="121"/>
        <v>45777</v>
      </c>
      <c r="H1977" s="16" t="str">
        <f>IF((IFERROR((VLOOKUP(D1977,'Automation (QBO)'!A:B,2,FALSE)),"0"))=0,"Suspense",(IFERROR((VLOOKUP(D1977,'Automation (QBO)'!A:B,2,FALSE)),"Suspense")))</f>
        <v>Accounts Recievable - Suspense</v>
      </c>
      <c r="I1977" s="17">
        <f t="shared" si="122"/>
        <v>-35000</v>
      </c>
      <c r="J1977" s="12" t="str">
        <f t="shared" si="123"/>
        <v>Accounts Recievable - Suspense</v>
      </c>
    </row>
    <row r="1978" spans="1:10" ht="16">
      <c r="A1978" s="13" t="s">
        <v>805</v>
      </c>
      <c r="B1978" s="12" t="s">
        <v>106</v>
      </c>
      <c r="C1978" s="12" t="s">
        <v>114</v>
      </c>
      <c r="D1978" s="12" t="s">
        <v>201</v>
      </c>
      <c r="E1978" s="12">
        <v>35000</v>
      </c>
      <c r="F1978" s="14" t="str">
        <f t="shared" si="120"/>
        <v>2025-04-30PaymentGarden of Granite Winery:Garden of Granite Project11005 Chequing (CIBC)35000</v>
      </c>
      <c r="G1978" s="15">
        <f t="shared" si="121"/>
        <v>45777</v>
      </c>
      <c r="H1978" s="16" t="str">
        <f>IF((IFERROR((VLOOKUP(D1978,'Automation (QBO)'!A:B,2,FALSE)),"0"))=0,"Suspense",(IFERROR((VLOOKUP(D1978,'Automation (QBO)'!A:B,2,FALSE)),"Suspense")))</f>
        <v>Chequing (CIBC)</v>
      </c>
      <c r="I1978" s="17">
        <f t="shared" si="122"/>
        <v>35000</v>
      </c>
      <c r="J1978" s="12" t="str">
        <f t="shared" si="123"/>
        <v>Chequing (CIBC)</v>
      </c>
    </row>
    <row r="1979" spans="1:10" ht="16">
      <c r="A1979" s="13" t="s">
        <v>805</v>
      </c>
      <c r="B1979" s="12" t="s">
        <v>78</v>
      </c>
      <c r="C1979" s="12" t="s">
        <v>137</v>
      </c>
      <c r="D1979" s="12" t="s">
        <v>384</v>
      </c>
      <c r="E1979" s="12">
        <v>27.72</v>
      </c>
      <c r="F1979" s="14" t="str">
        <f t="shared" si="120"/>
        <v>2025-04-30ExpenseAdobe52165 Subscriptions (Annual)27.72</v>
      </c>
      <c r="G1979" s="15">
        <f t="shared" si="121"/>
        <v>45777</v>
      </c>
      <c r="H1979" s="16" t="str">
        <f>IF((IFERROR((VLOOKUP(D1979,'Automation (QBO)'!A:B,2,FALSE)),"0"))=0,"Suspense",(IFERROR((VLOOKUP(D1979,'Automation (QBO)'!A:B,2,FALSE)),"Suspense")))</f>
        <v>Subscriptions (Annual)</v>
      </c>
      <c r="I1979" s="17">
        <f t="shared" si="122"/>
        <v>27.72</v>
      </c>
      <c r="J1979" s="12" t="str">
        <f t="shared" si="123"/>
        <v>Subscriptions (Annual)</v>
      </c>
    </row>
    <row r="1980" spans="1:10" ht="16">
      <c r="A1980" s="13" t="s">
        <v>805</v>
      </c>
      <c r="B1980" s="12" t="s">
        <v>78</v>
      </c>
      <c r="C1980" s="12" t="s">
        <v>137</v>
      </c>
      <c r="D1980" s="12" t="s">
        <v>199</v>
      </c>
      <c r="E1980" s="12">
        <v>-1.39</v>
      </c>
      <c r="F1980" s="14" t="str">
        <f t="shared" si="120"/>
        <v>2025-04-30ExpenseAdobe21020 GST/HST Payable-1.39</v>
      </c>
      <c r="G1980" s="15">
        <f t="shared" si="121"/>
        <v>45777</v>
      </c>
      <c r="H1980" s="16" t="str">
        <f>IF((IFERROR((VLOOKUP(D1980,'Automation (QBO)'!A:B,2,FALSE)),"0"))=0,"Suspense",(IFERROR((VLOOKUP(D1980,'Automation (QBO)'!A:B,2,FALSE)),"Suspense")))</f>
        <v>GST/HST Payable</v>
      </c>
      <c r="I1980" s="17">
        <f t="shared" si="122"/>
        <v>-1.39</v>
      </c>
      <c r="J1980" s="12" t="str">
        <f t="shared" si="123"/>
        <v>GST/HST Payable</v>
      </c>
    </row>
    <row r="1981" spans="1:10" ht="16">
      <c r="A1981" s="13" t="s">
        <v>805</v>
      </c>
      <c r="B1981" s="12" t="s">
        <v>78</v>
      </c>
      <c r="C1981" s="12" t="s">
        <v>81</v>
      </c>
      <c r="D1981" s="12" t="s">
        <v>315</v>
      </c>
      <c r="E1981" s="12">
        <v>721.9</v>
      </c>
      <c r="F1981" s="14" t="str">
        <f t="shared" si="120"/>
        <v>2025-04-30ExpenseHome Depot17015 Tools &amp; Equipment721.9</v>
      </c>
      <c r="G1981" s="15">
        <f t="shared" si="121"/>
        <v>45777</v>
      </c>
      <c r="H1981" s="16" t="str">
        <f>IF((IFERROR((VLOOKUP(D1981,'Automation (QBO)'!A:B,2,FALSE)),"0"))=0,"Suspense",(IFERROR((VLOOKUP(D1981,'Automation (QBO)'!A:B,2,FALSE)),"Suspense")))</f>
        <v>Tools &amp; Equipment</v>
      </c>
      <c r="I1981" s="17">
        <f t="shared" si="122"/>
        <v>721.9</v>
      </c>
      <c r="J1981" s="12" t="str">
        <f t="shared" si="123"/>
        <v>Tools &amp; Equipment</v>
      </c>
    </row>
    <row r="1982" spans="1:10" ht="16">
      <c r="A1982" s="13" t="s">
        <v>805</v>
      </c>
      <c r="B1982" s="12" t="s">
        <v>78</v>
      </c>
      <c r="C1982" s="12" t="s">
        <v>81</v>
      </c>
      <c r="D1982" s="12" t="s">
        <v>199</v>
      </c>
      <c r="E1982" s="12">
        <v>-36.1</v>
      </c>
      <c r="F1982" s="14" t="str">
        <f t="shared" si="120"/>
        <v>2025-04-30ExpenseHome Depot21020 GST/HST Payable-36.1</v>
      </c>
      <c r="G1982" s="15">
        <f t="shared" si="121"/>
        <v>45777</v>
      </c>
      <c r="H1982" s="16" t="str">
        <f>IF((IFERROR((VLOOKUP(D1982,'Automation (QBO)'!A:B,2,FALSE)),"0"))=0,"Suspense",(IFERROR((VLOOKUP(D1982,'Automation (QBO)'!A:B,2,FALSE)),"Suspense")))</f>
        <v>GST/HST Payable</v>
      </c>
      <c r="I1982" s="17">
        <f t="shared" si="122"/>
        <v>-36.1</v>
      </c>
      <c r="J1982" s="12" t="str">
        <f t="shared" si="123"/>
        <v>GST/HST Payable</v>
      </c>
    </row>
    <row r="1983" spans="1:10" ht="16">
      <c r="A1983" s="13" t="s">
        <v>805</v>
      </c>
      <c r="B1983" s="12" t="s">
        <v>78</v>
      </c>
      <c r="C1983" s="12" t="s">
        <v>103</v>
      </c>
      <c r="D1983" s="12" t="s">
        <v>661</v>
      </c>
      <c r="E1983" s="12">
        <v>60.97</v>
      </c>
      <c r="F1983" s="14" t="str">
        <f t="shared" si="120"/>
        <v>2025-04-30ExpenseRona51335 Project Expense - Materials60.97</v>
      </c>
      <c r="G1983" s="15">
        <f t="shared" si="121"/>
        <v>45777</v>
      </c>
      <c r="H1983" s="16" t="str">
        <f>IF((IFERROR((VLOOKUP(D1983,'Automation (QBO)'!A:B,2,FALSE)),"0"))=0,"Suspense",(IFERROR((VLOOKUP(D1983,'Automation (QBO)'!A:B,2,FALSE)),"Suspense")))</f>
        <v>Project Expense - Materials</v>
      </c>
      <c r="I1983" s="17">
        <f t="shared" si="122"/>
        <v>60.97</v>
      </c>
      <c r="J1983" s="12" t="str">
        <f t="shared" si="123"/>
        <v>Project Expense - Materials</v>
      </c>
    </row>
    <row r="1984" spans="1:10" ht="16">
      <c r="A1984" s="13" t="s">
        <v>805</v>
      </c>
      <c r="B1984" s="12" t="s">
        <v>78</v>
      </c>
      <c r="C1984" s="12" t="s">
        <v>103</v>
      </c>
      <c r="D1984" s="12" t="s">
        <v>199</v>
      </c>
      <c r="E1984" s="12">
        <v>-2.85</v>
      </c>
      <c r="F1984" s="14" t="str">
        <f t="shared" si="120"/>
        <v>2025-04-30ExpenseRona21020 GST/HST Payable-2.85</v>
      </c>
      <c r="G1984" s="15">
        <f t="shared" si="121"/>
        <v>45777</v>
      </c>
      <c r="H1984" s="16" t="str">
        <f>IF((IFERROR((VLOOKUP(D1984,'Automation (QBO)'!A:B,2,FALSE)),"0"))=0,"Suspense",(IFERROR((VLOOKUP(D1984,'Automation (QBO)'!A:B,2,FALSE)),"Suspense")))</f>
        <v>GST/HST Payable</v>
      </c>
      <c r="I1984" s="17">
        <f t="shared" si="122"/>
        <v>-2.85</v>
      </c>
      <c r="J1984" s="12" t="str">
        <f t="shared" si="123"/>
        <v>GST/HST Payable</v>
      </c>
    </row>
    <row r="1985" spans="1:10" ht="16">
      <c r="A1985" s="13" t="s">
        <v>805</v>
      </c>
      <c r="B1985" s="12" t="s">
        <v>78</v>
      </c>
      <c r="C1985" s="12" t="s">
        <v>298</v>
      </c>
      <c r="D1985" s="12" t="s">
        <v>661</v>
      </c>
      <c r="E1985" s="12">
        <v>559.71</v>
      </c>
      <c r="F1985" s="14" t="str">
        <f t="shared" si="120"/>
        <v>2025-04-30ExpenseRobinson Supply51335 Project Expense - Materials559.71</v>
      </c>
      <c r="G1985" s="15">
        <f t="shared" si="121"/>
        <v>45777</v>
      </c>
      <c r="H1985" s="16" t="str">
        <f>IF((IFERROR((VLOOKUP(D1985,'Automation (QBO)'!A:B,2,FALSE)),"0"))=0,"Suspense",(IFERROR((VLOOKUP(D1985,'Automation (QBO)'!A:B,2,FALSE)),"Suspense")))</f>
        <v>Project Expense - Materials</v>
      </c>
      <c r="I1985" s="17">
        <f t="shared" si="122"/>
        <v>559.71</v>
      </c>
      <c r="J1985" s="12" t="str">
        <f t="shared" si="123"/>
        <v>Project Expense - Materials</v>
      </c>
    </row>
    <row r="1986" spans="1:10" ht="16">
      <c r="A1986" s="13" t="s">
        <v>805</v>
      </c>
      <c r="B1986" s="12" t="s">
        <v>78</v>
      </c>
      <c r="C1986" s="12" t="s">
        <v>298</v>
      </c>
      <c r="D1986" s="12" t="s">
        <v>199</v>
      </c>
      <c r="E1986" s="12">
        <v>-26.15</v>
      </c>
      <c r="F1986" s="14" t="str">
        <f t="shared" ref="F1986:F2049" si="124">A1986&amp;B1986&amp;C1986&amp;D1986&amp;E1986</f>
        <v>2025-04-30ExpenseRobinson Supply21020 GST/HST Payable-26.15</v>
      </c>
      <c r="G1986" s="15">
        <f t="shared" ref="G1986:G2049" si="125">IFERROR((DATEVALUE(A1986)),A1986)</f>
        <v>45777</v>
      </c>
      <c r="H1986" s="16" t="str">
        <f>IF((IFERROR((VLOOKUP(D1986,'Automation (QBO)'!A:B,2,FALSE)),"0"))=0,"Suspense",(IFERROR((VLOOKUP(D1986,'Automation (QBO)'!A:B,2,FALSE)),"Suspense")))</f>
        <v>GST/HST Payable</v>
      </c>
      <c r="I1986" s="17">
        <f t="shared" ref="I1986:I2049" si="126">E1986</f>
        <v>-26.15</v>
      </c>
      <c r="J1986" s="12" t="str">
        <f t="shared" ref="J1986:J2049" si="127">H1986</f>
        <v>GST/HST Payable</v>
      </c>
    </row>
    <row r="1987" spans="1:10" ht="16">
      <c r="A1987" s="13" t="s">
        <v>805</v>
      </c>
      <c r="B1987" s="12" t="s">
        <v>78</v>
      </c>
      <c r="C1987" s="12" t="s">
        <v>139</v>
      </c>
      <c r="D1987" s="12" t="s">
        <v>207</v>
      </c>
      <c r="E1987" s="12">
        <v>-6</v>
      </c>
      <c r="F1987" s="14" t="str">
        <f t="shared" si="124"/>
        <v>2025-04-30ExpenseService Charge11010 Savings (CIBC)-6</v>
      </c>
      <c r="G1987" s="15">
        <f t="shared" si="125"/>
        <v>45777</v>
      </c>
      <c r="H1987" s="16" t="str">
        <f>IF((IFERROR((VLOOKUP(D1987,'Automation (QBO)'!A:B,2,FALSE)),"0"))=0,"Suspense",(IFERROR((VLOOKUP(D1987,'Automation (QBO)'!A:B,2,FALSE)),"Suspense")))</f>
        <v>Savings (CIBC)</v>
      </c>
      <c r="I1987" s="17">
        <f t="shared" si="126"/>
        <v>-6</v>
      </c>
      <c r="J1987" s="12" t="str">
        <f t="shared" si="127"/>
        <v>Savings (CIBC)</v>
      </c>
    </row>
    <row r="1988" spans="1:10" ht="16">
      <c r="A1988" s="13" t="s">
        <v>805</v>
      </c>
      <c r="B1988" s="12" t="s">
        <v>78</v>
      </c>
      <c r="C1988" s="12" t="s">
        <v>139</v>
      </c>
      <c r="D1988" s="12" t="s">
        <v>206</v>
      </c>
      <c r="E1988" s="12">
        <v>6</v>
      </c>
      <c r="F1988" s="14" t="str">
        <f t="shared" si="124"/>
        <v>2025-04-30ExpenseService Charge52115 Bank Fees6</v>
      </c>
      <c r="G1988" s="15">
        <f t="shared" si="125"/>
        <v>45777</v>
      </c>
      <c r="H1988" s="16" t="str">
        <f>IF((IFERROR((VLOOKUP(D1988,'Automation (QBO)'!A:B,2,FALSE)),"0"))=0,"Suspense",(IFERROR((VLOOKUP(D1988,'Automation (QBO)'!A:B,2,FALSE)),"Suspense")))</f>
        <v>Bank Fees</v>
      </c>
      <c r="I1988" s="17">
        <f t="shared" si="126"/>
        <v>6</v>
      </c>
      <c r="J1988" s="12" t="str">
        <f t="shared" si="127"/>
        <v>Bank Fees</v>
      </c>
    </row>
    <row r="1989" spans="1:10" ht="16">
      <c r="A1989" s="13" t="s">
        <v>805</v>
      </c>
      <c r="B1989" s="12" t="s">
        <v>78</v>
      </c>
      <c r="C1989" s="12" t="s">
        <v>139</v>
      </c>
      <c r="D1989" s="12" t="s">
        <v>199</v>
      </c>
      <c r="E1989" s="12">
        <v>0</v>
      </c>
      <c r="F1989" s="14" t="str">
        <f t="shared" si="124"/>
        <v>2025-04-30ExpenseService Charge21020 GST/HST Payable0</v>
      </c>
      <c r="G1989" s="15">
        <f t="shared" si="125"/>
        <v>45777</v>
      </c>
      <c r="H1989" s="16" t="str">
        <f>IF((IFERROR((VLOOKUP(D1989,'Automation (QBO)'!A:B,2,FALSE)),"0"))=0,"Suspense",(IFERROR((VLOOKUP(D1989,'Automation (QBO)'!A:B,2,FALSE)),"Suspense")))</f>
        <v>GST/HST Payable</v>
      </c>
      <c r="I1989" s="17">
        <f t="shared" si="126"/>
        <v>0</v>
      </c>
      <c r="J1989" s="12" t="str">
        <f t="shared" si="127"/>
        <v>GST/HST Payable</v>
      </c>
    </row>
    <row r="1990" spans="1:10" ht="16">
      <c r="A1990" s="13" t="s">
        <v>805</v>
      </c>
      <c r="B1990" s="12" t="s">
        <v>78</v>
      </c>
      <c r="C1990" s="12" t="s">
        <v>292</v>
      </c>
      <c r="D1990" s="12" t="s">
        <v>203</v>
      </c>
      <c r="E1990" s="12">
        <v>209.62</v>
      </c>
      <c r="F1990" s="14" t="str">
        <f t="shared" si="124"/>
        <v>2025-04-30ExpenseThe Keg52190 Meals &amp; Entertainment209.62</v>
      </c>
      <c r="G1990" s="15">
        <f t="shared" si="125"/>
        <v>45777</v>
      </c>
      <c r="H1990" s="16" t="str">
        <f>IF((IFERROR((VLOOKUP(D1990,'Automation (QBO)'!A:B,2,FALSE)),"0"))=0,"Suspense",(IFERROR((VLOOKUP(D1990,'Automation (QBO)'!A:B,2,FALSE)),"Suspense")))</f>
        <v>Meals &amp; Entertainment</v>
      </c>
      <c r="I1990" s="17">
        <f t="shared" si="126"/>
        <v>209.62</v>
      </c>
      <c r="J1990" s="12" t="str">
        <f t="shared" si="127"/>
        <v>Meals &amp; Entertainment</v>
      </c>
    </row>
    <row r="1991" spans="1:10" ht="16">
      <c r="A1991" s="13" t="s">
        <v>805</v>
      </c>
      <c r="B1991" s="12" t="s">
        <v>78</v>
      </c>
      <c r="C1991" s="12" t="s">
        <v>292</v>
      </c>
      <c r="D1991" s="12" t="s">
        <v>199</v>
      </c>
      <c r="E1991" s="12">
        <v>-8.33</v>
      </c>
      <c r="F1991" s="14" t="str">
        <f t="shared" si="124"/>
        <v>2025-04-30ExpenseThe Keg21020 GST/HST Payable-8.33</v>
      </c>
      <c r="G1991" s="15">
        <f t="shared" si="125"/>
        <v>45777</v>
      </c>
      <c r="H1991" s="16" t="str">
        <f>IF((IFERROR((VLOOKUP(D1991,'Automation (QBO)'!A:B,2,FALSE)),"0"))=0,"Suspense",(IFERROR((VLOOKUP(D1991,'Automation (QBO)'!A:B,2,FALSE)),"Suspense")))</f>
        <v>GST/HST Payable</v>
      </c>
      <c r="I1991" s="17">
        <f t="shared" si="126"/>
        <v>-8.33</v>
      </c>
      <c r="J1991" s="12" t="str">
        <f t="shared" si="127"/>
        <v>GST/HST Payable</v>
      </c>
    </row>
    <row r="1992" spans="1:10" ht="16">
      <c r="A1992" s="13" t="s">
        <v>805</v>
      </c>
      <c r="B1992" s="12" t="s">
        <v>78</v>
      </c>
      <c r="C1992" s="12" t="s">
        <v>139</v>
      </c>
      <c r="D1992" s="12" t="s">
        <v>201</v>
      </c>
      <c r="E1992" s="12">
        <v>-40</v>
      </c>
      <c r="F1992" s="14" t="str">
        <f t="shared" si="124"/>
        <v>2025-04-30ExpenseService Charge11005 Chequing (CIBC)-40</v>
      </c>
      <c r="G1992" s="15">
        <f t="shared" si="125"/>
        <v>45777</v>
      </c>
      <c r="H1992" s="16" t="str">
        <f>IF((IFERROR((VLOOKUP(D1992,'Automation (QBO)'!A:B,2,FALSE)),"0"))=0,"Suspense",(IFERROR((VLOOKUP(D1992,'Automation (QBO)'!A:B,2,FALSE)),"Suspense")))</f>
        <v>Chequing (CIBC)</v>
      </c>
      <c r="I1992" s="17">
        <f t="shared" si="126"/>
        <v>-40</v>
      </c>
      <c r="J1992" s="12" t="str">
        <f t="shared" si="127"/>
        <v>Chequing (CIBC)</v>
      </c>
    </row>
    <row r="1993" spans="1:10" ht="16">
      <c r="A1993" s="13" t="s">
        <v>805</v>
      </c>
      <c r="B1993" s="12" t="s">
        <v>78</v>
      </c>
      <c r="D1993" s="12" t="s">
        <v>201</v>
      </c>
      <c r="E1993" s="12">
        <v>-9.5</v>
      </c>
      <c r="F1993" s="14" t="str">
        <f t="shared" si="124"/>
        <v>2025-04-30Expense11005 Chequing (CIBC)-9.5</v>
      </c>
      <c r="G1993" s="15">
        <f t="shared" si="125"/>
        <v>45777</v>
      </c>
      <c r="H1993" s="16" t="str">
        <f>IF((IFERROR((VLOOKUP(D1993,'Automation (QBO)'!A:B,2,FALSE)),"0"))=0,"Suspense",(IFERROR((VLOOKUP(D1993,'Automation (QBO)'!A:B,2,FALSE)),"Suspense")))</f>
        <v>Chequing (CIBC)</v>
      </c>
      <c r="I1993" s="17">
        <f t="shared" si="126"/>
        <v>-9.5</v>
      </c>
      <c r="J1993" s="12" t="str">
        <f t="shared" si="127"/>
        <v>Chequing (CIBC)</v>
      </c>
    </row>
    <row r="1994" spans="1:10" ht="16">
      <c r="A1994" s="13" t="s">
        <v>805</v>
      </c>
      <c r="B1994" s="12" t="s">
        <v>78</v>
      </c>
      <c r="C1994" s="12" t="s">
        <v>126</v>
      </c>
      <c r="D1994" s="12" t="s">
        <v>201</v>
      </c>
      <c r="E1994" s="12">
        <v>-480</v>
      </c>
      <c r="F1994" s="14" t="str">
        <f t="shared" si="124"/>
        <v>2025-04-30ExpenseManjot S. Nagra11005 Chequing (CIBC)-480</v>
      </c>
      <c r="G1994" s="15">
        <f t="shared" si="125"/>
        <v>45777</v>
      </c>
      <c r="H1994" s="16" t="str">
        <f>IF((IFERROR((VLOOKUP(D1994,'Automation (QBO)'!A:B,2,FALSE)),"0"))=0,"Suspense",(IFERROR((VLOOKUP(D1994,'Automation (QBO)'!A:B,2,FALSE)),"Suspense")))</f>
        <v>Chequing (CIBC)</v>
      </c>
      <c r="I1994" s="17">
        <f t="shared" si="126"/>
        <v>-480</v>
      </c>
      <c r="J1994" s="12" t="str">
        <f t="shared" si="127"/>
        <v>Chequing (CIBC)</v>
      </c>
    </row>
    <row r="1995" spans="1:10" ht="16">
      <c r="A1995" s="13" t="s">
        <v>805</v>
      </c>
      <c r="B1995" s="12" t="s">
        <v>78</v>
      </c>
      <c r="C1995" s="12" t="s">
        <v>298</v>
      </c>
      <c r="D1995" s="12" t="s">
        <v>506</v>
      </c>
      <c r="E1995" s="12">
        <v>585.86</v>
      </c>
      <c r="F1995" s="14" t="str">
        <f t="shared" si="124"/>
        <v>2025-04-30ExpenseRobinson Supply21010 Credit Card (CIBC Visa)585.86</v>
      </c>
      <c r="G1995" s="15">
        <f t="shared" si="125"/>
        <v>45777</v>
      </c>
      <c r="H1995" s="16" t="str">
        <f>IF((IFERROR((VLOOKUP(D1995,'Automation (QBO)'!A:B,2,FALSE)),"0"))=0,"Suspense",(IFERROR((VLOOKUP(D1995,'Automation (QBO)'!A:B,2,FALSE)),"Suspense")))</f>
        <v>Credit Card (CIBC Visa)</v>
      </c>
      <c r="I1995" s="17">
        <f t="shared" si="126"/>
        <v>585.86</v>
      </c>
      <c r="J1995" s="12" t="str">
        <f t="shared" si="127"/>
        <v>Credit Card (CIBC Visa)</v>
      </c>
    </row>
    <row r="1996" spans="1:10" ht="16">
      <c r="A1996" s="13" t="s">
        <v>805</v>
      </c>
      <c r="B1996" s="12" t="s">
        <v>105</v>
      </c>
      <c r="D1996" s="12" t="s">
        <v>762</v>
      </c>
      <c r="E1996" s="12">
        <v>-360</v>
      </c>
      <c r="F1996" s="14" t="str">
        <f t="shared" si="124"/>
        <v>2025-04-30Journal Entry42025 Margin - Labour-360</v>
      </c>
      <c r="G1996" s="15">
        <f t="shared" si="125"/>
        <v>45777</v>
      </c>
      <c r="H1996" s="16" t="str">
        <f>IF((IFERROR((VLOOKUP(D1996,'Automation (QBO)'!A:B,2,FALSE)),"0"))=0,"Suspense",(IFERROR((VLOOKUP(D1996,'Automation (QBO)'!A:B,2,FALSE)),"Suspense")))</f>
        <v>Margin - Labour</v>
      </c>
      <c r="I1996" s="17">
        <f t="shared" si="126"/>
        <v>-360</v>
      </c>
      <c r="J1996" s="12" t="str">
        <f t="shared" si="127"/>
        <v>Margin - Labour</v>
      </c>
    </row>
    <row r="1997" spans="1:10" ht="16">
      <c r="A1997" s="13" t="s">
        <v>805</v>
      </c>
      <c r="B1997" s="12" t="s">
        <v>105</v>
      </c>
      <c r="D1997" s="12" t="s">
        <v>667</v>
      </c>
      <c r="E1997" s="12">
        <v>360</v>
      </c>
      <c r="F1997" s="14" t="str">
        <f t="shared" si="124"/>
        <v>2025-04-30Journal Entry41005 Labour - Project Managment360</v>
      </c>
      <c r="G1997" s="15">
        <f t="shared" si="125"/>
        <v>45777</v>
      </c>
      <c r="H1997" s="16" t="str">
        <f>IF((IFERROR((VLOOKUP(D1997,'Automation (QBO)'!A:B,2,FALSE)),"0"))=0,"Suspense",(IFERROR((VLOOKUP(D1997,'Automation (QBO)'!A:B,2,FALSE)),"Suspense")))</f>
        <v>Labour - Project Managment</v>
      </c>
      <c r="I1997" s="17">
        <f t="shared" si="126"/>
        <v>360</v>
      </c>
      <c r="J1997" s="12" t="str">
        <f t="shared" si="127"/>
        <v>Labour - Project Managment</v>
      </c>
    </row>
    <row r="1998" spans="1:10" ht="16">
      <c r="A1998" s="13" t="s">
        <v>805</v>
      </c>
      <c r="B1998" s="12" t="s">
        <v>105</v>
      </c>
      <c r="D1998" s="12" t="s">
        <v>762</v>
      </c>
      <c r="E1998" s="12">
        <v>-787.5</v>
      </c>
      <c r="F1998" s="14" t="str">
        <f t="shared" si="124"/>
        <v>2025-04-30Journal Entry42025 Margin - Labour-787.5</v>
      </c>
      <c r="G1998" s="15">
        <f t="shared" si="125"/>
        <v>45777</v>
      </c>
      <c r="H1998" s="16" t="str">
        <f>IF((IFERROR((VLOOKUP(D1998,'Automation (QBO)'!A:B,2,FALSE)),"0"))=0,"Suspense",(IFERROR((VLOOKUP(D1998,'Automation (QBO)'!A:B,2,FALSE)),"Suspense")))</f>
        <v>Margin - Labour</v>
      </c>
      <c r="I1998" s="17">
        <f t="shared" si="126"/>
        <v>-787.5</v>
      </c>
      <c r="J1998" s="12" t="str">
        <f t="shared" si="127"/>
        <v>Margin - Labour</v>
      </c>
    </row>
    <row r="1999" spans="1:10" ht="16">
      <c r="A1999" s="13" t="s">
        <v>805</v>
      </c>
      <c r="B1999" s="12" t="s">
        <v>105</v>
      </c>
      <c r="D1999" s="12" t="s">
        <v>759</v>
      </c>
      <c r="E1999" s="12">
        <v>-1837.5</v>
      </c>
      <c r="F1999" s="14" t="str">
        <f t="shared" si="124"/>
        <v>2025-04-30Journal Entry41006 Labour - General-1837.5</v>
      </c>
      <c r="G1999" s="15">
        <f t="shared" si="125"/>
        <v>45777</v>
      </c>
      <c r="H1999" s="16" t="str">
        <f>IF((IFERROR((VLOOKUP(D1999,'Automation (QBO)'!A:B,2,FALSE)),"0"))=0,"Suspense",(IFERROR((VLOOKUP(D1999,'Automation (QBO)'!A:B,2,FALSE)),"Suspense")))</f>
        <v>Labour - General</v>
      </c>
      <c r="I1999" s="17">
        <f t="shared" si="126"/>
        <v>-1837.5</v>
      </c>
      <c r="J1999" s="12" t="str">
        <f t="shared" si="127"/>
        <v>Labour - General</v>
      </c>
    </row>
    <row r="2000" spans="1:10" ht="16">
      <c r="A2000" s="13" t="s">
        <v>805</v>
      </c>
      <c r="B2000" s="12" t="s">
        <v>105</v>
      </c>
      <c r="D2000" s="12" t="s">
        <v>667</v>
      </c>
      <c r="E2000" s="12">
        <v>2625</v>
      </c>
      <c r="F2000" s="14" t="str">
        <f t="shared" si="124"/>
        <v>2025-04-30Journal Entry41005 Labour - Project Managment2625</v>
      </c>
      <c r="G2000" s="15">
        <f t="shared" si="125"/>
        <v>45777</v>
      </c>
      <c r="H2000" s="16" t="str">
        <f>IF((IFERROR((VLOOKUP(D2000,'Automation (QBO)'!A:B,2,FALSE)),"0"))=0,"Suspense",(IFERROR((VLOOKUP(D2000,'Automation (QBO)'!A:B,2,FALSE)),"Suspense")))</f>
        <v>Labour - Project Managment</v>
      </c>
      <c r="I2000" s="17">
        <f t="shared" si="126"/>
        <v>2625</v>
      </c>
      <c r="J2000" s="12" t="str">
        <f t="shared" si="127"/>
        <v>Labour - Project Managment</v>
      </c>
    </row>
    <row r="2001" spans="1:10" ht="16">
      <c r="A2001" s="13" t="s">
        <v>805</v>
      </c>
      <c r="B2001" s="12" t="s">
        <v>105</v>
      </c>
      <c r="D2001" s="12" t="s">
        <v>759</v>
      </c>
      <c r="E2001" s="12">
        <v>-1500</v>
      </c>
      <c r="F2001" s="14" t="str">
        <f t="shared" si="124"/>
        <v>2025-04-30Journal Entry41006 Labour - General-1500</v>
      </c>
      <c r="G2001" s="15">
        <f t="shared" si="125"/>
        <v>45777</v>
      </c>
      <c r="H2001" s="16" t="str">
        <f>IF((IFERROR((VLOOKUP(D2001,'Automation (QBO)'!A:B,2,FALSE)),"0"))=0,"Suspense",(IFERROR((VLOOKUP(D2001,'Automation (QBO)'!A:B,2,FALSE)),"Suspense")))</f>
        <v>Labour - General</v>
      </c>
      <c r="I2001" s="17">
        <f t="shared" si="126"/>
        <v>-1500</v>
      </c>
      <c r="J2001" s="12" t="str">
        <f t="shared" si="127"/>
        <v>Labour - General</v>
      </c>
    </row>
    <row r="2002" spans="1:10" ht="16">
      <c r="A2002" s="13" t="s">
        <v>805</v>
      </c>
      <c r="B2002" s="12" t="s">
        <v>105</v>
      </c>
      <c r="D2002" s="12" t="s">
        <v>762</v>
      </c>
      <c r="E2002" s="12">
        <v>-555</v>
      </c>
      <c r="F2002" s="14" t="str">
        <f t="shared" si="124"/>
        <v>2025-04-30Journal Entry42025 Margin - Labour-555</v>
      </c>
      <c r="G2002" s="15">
        <f t="shared" si="125"/>
        <v>45777</v>
      </c>
      <c r="H2002" s="16" t="str">
        <f>IF((IFERROR((VLOOKUP(D2002,'Automation (QBO)'!A:B,2,FALSE)),"0"))=0,"Suspense",(IFERROR((VLOOKUP(D2002,'Automation (QBO)'!A:B,2,FALSE)),"Suspense")))</f>
        <v>Margin - Labour</v>
      </c>
      <c r="I2002" s="17">
        <f t="shared" si="126"/>
        <v>-555</v>
      </c>
      <c r="J2002" s="12" t="str">
        <f t="shared" si="127"/>
        <v>Margin - Labour</v>
      </c>
    </row>
    <row r="2003" spans="1:10" ht="16">
      <c r="A2003" s="13" t="s">
        <v>805</v>
      </c>
      <c r="B2003" s="12" t="s">
        <v>105</v>
      </c>
      <c r="D2003" s="12" t="s">
        <v>667</v>
      </c>
      <c r="E2003" s="12">
        <v>2055</v>
      </c>
      <c r="F2003" s="14" t="str">
        <f t="shared" si="124"/>
        <v>2025-04-30Journal Entry41005 Labour - Project Managment2055</v>
      </c>
      <c r="G2003" s="15">
        <f t="shared" si="125"/>
        <v>45777</v>
      </c>
      <c r="H2003" s="16" t="str">
        <f>IF((IFERROR((VLOOKUP(D2003,'Automation (QBO)'!A:B,2,FALSE)),"0"))=0,"Suspense",(IFERROR((VLOOKUP(D2003,'Automation (QBO)'!A:B,2,FALSE)),"Suspense")))</f>
        <v>Labour - Project Managment</v>
      </c>
      <c r="I2003" s="17">
        <f t="shared" si="126"/>
        <v>2055</v>
      </c>
      <c r="J2003" s="12" t="str">
        <f t="shared" si="127"/>
        <v>Labour - Project Managment</v>
      </c>
    </row>
    <row r="2004" spans="1:10" ht="16">
      <c r="A2004" s="13" t="s">
        <v>805</v>
      </c>
      <c r="B2004" s="12" t="s">
        <v>105</v>
      </c>
      <c r="D2004" s="12" t="s">
        <v>759</v>
      </c>
      <c r="E2004" s="12">
        <v>-1575</v>
      </c>
      <c r="F2004" s="14" t="str">
        <f t="shared" si="124"/>
        <v>2025-04-30Journal Entry41006 Labour - General-1575</v>
      </c>
      <c r="G2004" s="15">
        <f t="shared" si="125"/>
        <v>45777</v>
      </c>
      <c r="H2004" s="16" t="str">
        <f>IF((IFERROR((VLOOKUP(D2004,'Automation (QBO)'!A:B,2,FALSE)),"0"))=0,"Suspense",(IFERROR((VLOOKUP(D2004,'Automation (QBO)'!A:B,2,FALSE)),"Suspense")))</f>
        <v>Labour - General</v>
      </c>
      <c r="I2004" s="17">
        <f t="shared" si="126"/>
        <v>-1575</v>
      </c>
      <c r="J2004" s="12" t="str">
        <f t="shared" si="127"/>
        <v>Labour - General</v>
      </c>
    </row>
    <row r="2005" spans="1:10" ht="16">
      <c r="A2005" s="13" t="s">
        <v>805</v>
      </c>
      <c r="B2005" s="12" t="s">
        <v>105</v>
      </c>
      <c r="D2005" s="12" t="s">
        <v>762</v>
      </c>
      <c r="E2005" s="12">
        <v>-435</v>
      </c>
      <c r="F2005" s="14" t="str">
        <f t="shared" si="124"/>
        <v>2025-04-30Journal Entry42025 Margin - Labour-435</v>
      </c>
      <c r="G2005" s="15">
        <f t="shared" si="125"/>
        <v>45777</v>
      </c>
      <c r="H2005" s="16" t="str">
        <f>IF((IFERROR((VLOOKUP(D2005,'Automation (QBO)'!A:B,2,FALSE)),"0"))=0,"Suspense",(IFERROR((VLOOKUP(D2005,'Automation (QBO)'!A:B,2,FALSE)),"Suspense")))</f>
        <v>Margin - Labour</v>
      </c>
      <c r="I2005" s="17">
        <f t="shared" si="126"/>
        <v>-435</v>
      </c>
      <c r="J2005" s="12" t="str">
        <f t="shared" si="127"/>
        <v>Margin - Labour</v>
      </c>
    </row>
    <row r="2006" spans="1:10" ht="16">
      <c r="A2006" s="13" t="s">
        <v>805</v>
      </c>
      <c r="B2006" s="12" t="s">
        <v>105</v>
      </c>
      <c r="D2006" s="12" t="s">
        <v>760</v>
      </c>
      <c r="E2006" s="12">
        <v>-128.65</v>
      </c>
      <c r="F2006" s="14" t="str">
        <f t="shared" si="124"/>
        <v>2025-04-30Journal Entry42015 Margin - Materials-128.65</v>
      </c>
      <c r="G2006" s="15">
        <f t="shared" si="125"/>
        <v>45777</v>
      </c>
      <c r="H2006" s="16" t="str">
        <f>IF((IFERROR((VLOOKUP(D2006,'Automation (QBO)'!A:B,2,FALSE)),"0"))=0,"Suspense",(IFERROR((VLOOKUP(D2006,'Automation (QBO)'!A:B,2,FALSE)),"Suspense")))</f>
        <v>Margin - Materials</v>
      </c>
      <c r="I2006" s="17">
        <f t="shared" si="126"/>
        <v>-128.65</v>
      </c>
      <c r="J2006" s="12" t="str">
        <f t="shared" si="127"/>
        <v>Margin - Materials</v>
      </c>
    </row>
    <row r="2007" spans="1:10" ht="16">
      <c r="A2007" s="13" t="s">
        <v>805</v>
      </c>
      <c r="B2007" s="12" t="s">
        <v>105</v>
      </c>
      <c r="D2007" s="12" t="s">
        <v>761</v>
      </c>
      <c r="E2007" s="12">
        <v>-4122</v>
      </c>
      <c r="F2007" s="14" t="str">
        <f t="shared" si="124"/>
        <v>2025-04-30Journal Entry42020 Margin - Subcontractor-4122</v>
      </c>
      <c r="G2007" s="15">
        <f t="shared" si="125"/>
        <v>45777</v>
      </c>
      <c r="H2007" s="16" t="str">
        <f>IF((IFERROR((VLOOKUP(D2007,'Automation (QBO)'!A:B,2,FALSE)),"0"))=0,"Suspense",(IFERROR((VLOOKUP(D2007,'Automation (QBO)'!A:B,2,FALSE)),"Suspense")))</f>
        <v>Margin - Subcontractor</v>
      </c>
      <c r="I2007" s="17">
        <f t="shared" si="126"/>
        <v>-4122</v>
      </c>
      <c r="J2007" s="12" t="str">
        <f t="shared" si="127"/>
        <v>Margin - Subcontractor</v>
      </c>
    </row>
    <row r="2008" spans="1:10" ht="16">
      <c r="A2008" s="13" t="s">
        <v>805</v>
      </c>
      <c r="B2008" s="12" t="s">
        <v>105</v>
      </c>
      <c r="D2008" s="12" t="s">
        <v>667</v>
      </c>
      <c r="E2008" s="12">
        <v>6260.65</v>
      </c>
      <c r="F2008" s="14" t="str">
        <f t="shared" si="124"/>
        <v>2025-04-30Journal Entry41005 Labour - Project Managment6260.65</v>
      </c>
      <c r="G2008" s="15">
        <f t="shared" si="125"/>
        <v>45777</v>
      </c>
      <c r="H2008" s="16" t="str">
        <f>IF((IFERROR((VLOOKUP(D2008,'Automation (QBO)'!A:B,2,FALSE)),"0"))=0,"Suspense",(IFERROR((VLOOKUP(D2008,'Automation (QBO)'!A:B,2,FALSE)),"Suspense")))</f>
        <v>Labour - Project Managment</v>
      </c>
      <c r="I2008" s="17">
        <f t="shared" si="126"/>
        <v>6260.65</v>
      </c>
      <c r="J2008" s="12" t="str">
        <f t="shared" si="127"/>
        <v>Labour - Project Managment</v>
      </c>
    </row>
    <row r="2009" spans="1:10" ht="16">
      <c r="A2009" s="13" t="s">
        <v>805</v>
      </c>
      <c r="B2009" s="12" t="s">
        <v>105</v>
      </c>
      <c r="D2009" s="12" t="s">
        <v>759</v>
      </c>
      <c r="E2009" s="12">
        <v>-337.5</v>
      </c>
      <c r="F2009" s="14" t="str">
        <f t="shared" si="124"/>
        <v>2025-04-30Journal Entry41006 Labour - General-337.5</v>
      </c>
      <c r="G2009" s="15">
        <f t="shared" si="125"/>
        <v>45777</v>
      </c>
      <c r="H2009" s="16" t="str">
        <f>IF((IFERROR((VLOOKUP(D2009,'Automation (QBO)'!A:B,2,FALSE)),"0"))=0,"Suspense",(IFERROR((VLOOKUP(D2009,'Automation (QBO)'!A:B,2,FALSE)),"Suspense")))</f>
        <v>Labour - General</v>
      </c>
      <c r="I2009" s="17">
        <f t="shared" si="126"/>
        <v>-337.5</v>
      </c>
      <c r="J2009" s="12" t="str">
        <f t="shared" si="127"/>
        <v>Labour - General</v>
      </c>
    </row>
    <row r="2010" spans="1:10" ht="16">
      <c r="A2010" s="13" t="s">
        <v>805</v>
      </c>
      <c r="B2010" s="12" t="s">
        <v>105</v>
      </c>
      <c r="D2010" s="12" t="s">
        <v>762</v>
      </c>
      <c r="E2010" s="12">
        <v>-67.5</v>
      </c>
      <c r="F2010" s="14" t="str">
        <f t="shared" si="124"/>
        <v>2025-04-30Journal Entry42025 Margin - Labour-67.5</v>
      </c>
      <c r="G2010" s="15">
        <f t="shared" si="125"/>
        <v>45777</v>
      </c>
      <c r="H2010" s="16" t="str">
        <f>IF((IFERROR((VLOOKUP(D2010,'Automation (QBO)'!A:B,2,FALSE)),"0"))=0,"Suspense",(IFERROR((VLOOKUP(D2010,'Automation (QBO)'!A:B,2,FALSE)),"Suspense")))</f>
        <v>Margin - Labour</v>
      </c>
      <c r="I2010" s="17">
        <f t="shared" si="126"/>
        <v>-67.5</v>
      </c>
      <c r="J2010" s="12" t="str">
        <f t="shared" si="127"/>
        <v>Margin - Labour</v>
      </c>
    </row>
    <row r="2011" spans="1:10" ht="16">
      <c r="A2011" s="13" t="s">
        <v>805</v>
      </c>
      <c r="B2011" s="12" t="s">
        <v>105</v>
      </c>
      <c r="D2011" s="12" t="s">
        <v>761</v>
      </c>
      <c r="E2011" s="12">
        <v>-109</v>
      </c>
      <c r="F2011" s="14" t="str">
        <f t="shared" si="124"/>
        <v>2025-04-30Journal Entry42020 Margin - Subcontractor-109</v>
      </c>
      <c r="G2011" s="15">
        <f t="shared" si="125"/>
        <v>45777</v>
      </c>
      <c r="H2011" s="16" t="str">
        <f>IF((IFERROR((VLOOKUP(D2011,'Automation (QBO)'!A:B,2,FALSE)),"0"))=0,"Suspense",(IFERROR((VLOOKUP(D2011,'Automation (QBO)'!A:B,2,FALSE)),"Suspense")))</f>
        <v>Margin - Subcontractor</v>
      </c>
      <c r="I2011" s="17">
        <f t="shared" si="126"/>
        <v>-109</v>
      </c>
      <c r="J2011" s="12" t="str">
        <f t="shared" si="127"/>
        <v>Margin - Subcontractor</v>
      </c>
    </row>
    <row r="2012" spans="1:10" ht="16">
      <c r="A2012" s="13" t="s">
        <v>805</v>
      </c>
      <c r="B2012" s="12" t="s">
        <v>105</v>
      </c>
      <c r="D2012" s="12" t="s">
        <v>667</v>
      </c>
      <c r="E2012" s="12">
        <v>514</v>
      </c>
      <c r="F2012" s="14" t="str">
        <f t="shared" si="124"/>
        <v>2025-04-30Journal Entry41005 Labour - Project Managment514</v>
      </c>
      <c r="G2012" s="15">
        <f t="shared" si="125"/>
        <v>45777</v>
      </c>
      <c r="H2012" s="16" t="str">
        <f>IF((IFERROR((VLOOKUP(D2012,'Automation (QBO)'!A:B,2,FALSE)),"0"))=0,"Suspense",(IFERROR((VLOOKUP(D2012,'Automation (QBO)'!A:B,2,FALSE)),"Suspense")))</f>
        <v>Labour - Project Managment</v>
      </c>
      <c r="I2012" s="17">
        <f t="shared" si="126"/>
        <v>514</v>
      </c>
      <c r="J2012" s="12" t="str">
        <f t="shared" si="127"/>
        <v>Labour - Project Managment</v>
      </c>
    </row>
    <row r="2013" spans="1:10" ht="16">
      <c r="A2013" s="13" t="s">
        <v>805</v>
      </c>
      <c r="B2013" s="12" t="s">
        <v>105</v>
      </c>
      <c r="D2013" s="12" t="s">
        <v>761</v>
      </c>
      <c r="E2013" s="12">
        <v>-691.12</v>
      </c>
      <c r="F2013" s="14" t="str">
        <f t="shared" si="124"/>
        <v>2025-04-30Journal Entry42020 Margin - Subcontractor-691.12</v>
      </c>
      <c r="G2013" s="15">
        <f t="shared" si="125"/>
        <v>45777</v>
      </c>
      <c r="H2013" s="16" t="str">
        <f>IF((IFERROR((VLOOKUP(D2013,'Automation (QBO)'!A:B,2,FALSE)),"0"))=0,"Suspense",(IFERROR((VLOOKUP(D2013,'Automation (QBO)'!A:B,2,FALSE)),"Suspense")))</f>
        <v>Margin - Subcontractor</v>
      </c>
      <c r="I2013" s="17">
        <f t="shared" si="126"/>
        <v>-691.12</v>
      </c>
      <c r="J2013" s="12" t="str">
        <f t="shared" si="127"/>
        <v>Margin - Subcontractor</v>
      </c>
    </row>
    <row r="2014" spans="1:10" ht="16">
      <c r="A2014" s="13" t="s">
        <v>805</v>
      </c>
      <c r="B2014" s="12" t="s">
        <v>105</v>
      </c>
      <c r="D2014" s="12" t="s">
        <v>667</v>
      </c>
      <c r="E2014" s="12">
        <v>691.12</v>
      </c>
      <c r="F2014" s="14" t="str">
        <f t="shared" si="124"/>
        <v>2025-04-30Journal Entry41005 Labour - Project Managment691.12</v>
      </c>
      <c r="G2014" s="15">
        <f t="shared" si="125"/>
        <v>45777</v>
      </c>
      <c r="H2014" s="16" t="str">
        <f>IF((IFERROR((VLOOKUP(D2014,'Automation (QBO)'!A:B,2,FALSE)),"0"))=0,"Suspense",(IFERROR((VLOOKUP(D2014,'Automation (QBO)'!A:B,2,FALSE)),"Suspense")))</f>
        <v>Labour - Project Managment</v>
      </c>
      <c r="I2014" s="17">
        <f t="shared" si="126"/>
        <v>691.12</v>
      </c>
      <c r="J2014" s="12" t="str">
        <f t="shared" si="127"/>
        <v>Labour - Project Managment</v>
      </c>
    </row>
    <row r="2015" spans="1:10" ht="16">
      <c r="A2015" s="13" t="s">
        <v>805</v>
      </c>
      <c r="B2015" s="12" t="s">
        <v>105</v>
      </c>
      <c r="D2015" s="12" t="s">
        <v>762</v>
      </c>
      <c r="E2015" s="12">
        <v>-130</v>
      </c>
      <c r="F2015" s="14" t="str">
        <f t="shared" si="124"/>
        <v>2025-04-30Journal Entry42025 Margin - Labour-130</v>
      </c>
      <c r="G2015" s="15">
        <f t="shared" si="125"/>
        <v>45777</v>
      </c>
      <c r="H2015" s="16" t="str">
        <f>IF((IFERROR((VLOOKUP(D2015,'Automation (QBO)'!A:B,2,FALSE)),"0"))=0,"Suspense",(IFERROR((VLOOKUP(D2015,'Automation (QBO)'!A:B,2,FALSE)),"Suspense")))</f>
        <v>Margin - Labour</v>
      </c>
      <c r="I2015" s="17">
        <f t="shared" si="126"/>
        <v>-130</v>
      </c>
      <c r="J2015" s="12" t="str">
        <f t="shared" si="127"/>
        <v>Margin - Labour</v>
      </c>
    </row>
    <row r="2016" spans="1:10" ht="16">
      <c r="A2016" s="13" t="s">
        <v>805</v>
      </c>
      <c r="B2016" s="12" t="s">
        <v>105</v>
      </c>
      <c r="D2016" s="12" t="s">
        <v>759</v>
      </c>
      <c r="E2016" s="12">
        <v>-812.5</v>
      </c>
      <c r="F2016" s="14" t="str">
        <f t="shared" si="124"/>
        <v>2025-04-30Journal Entry41006 Labour - General-812.5</v>
      </c>
      <c r="G2016" s="15">
        <f t="shared" si="125"/>
        <v>45777</v>
      </c>
      <c r="H2016" s="16" t="str">
        <f>IF((IFERROR((VLOOKUP(D2016,'Automation (QBO)'!A:B,2,FALSE)),"0"))=0,"Suspense",(IFERROR((VLOOKUP(D2016,'Automation (QBO)'!A:B,2,FALSE)),"Suspense")))</f>
        <v>Labour - General</v>
      </c>
      <c r="I2016" s="17">
        <f t="shared" si="126"/>
        <v>-812.5</v>
      </c>
      <c r="J2016" s="12" t="str">
        <f t="shared" si="127"/>
        <v>Labour - General</v>
      </c>
    </row>
    <row r="2017" spans="1:10" ht="16">
      <c r="A2017" s="13" t="s">
        <v>805</v>
      </c>
      <c r="B2017" s="12" t="s">
        <v>105</v>
      </c>
      <c r="D2017" s="12" t="s">
        <v>667</v>
      </c>
      <c r="E2017" s="12">
        <v>942.5</v>
      </c>
      <c r="F2017" s="14" t="str">
        <f t="shared" si="124"/>
        <v>2025-04-30Journal Entry41005 Labour - Project Managment942.5</v>
      </c>
      <c r="G2017" s="15">
        <f t="shared" si="125"/>
        <v>45777</v>
      </c>
      <c r="H2017" s="16" t="str">
        <f>IF((IFERROR((VLOOKUP(D2017,'Automation (QBO)'!A:B,2,FALSE)),"0"))=0,"Suspense",(IFERROR((VLOOKUP(D2017,'Automation (QBO)'!A:B,2,FALSE)),"Suspense")))</f>
        <v>Labour - Project Managment</v>
      </c>
      <c r="I2017" s="17">
        <f t="shared" si="126"/>
        <v>942.5</v>
      </c>
      <c r="J2017" s="12" t="str">
        <f t="shared" si="127"/>
        <v>Labour - Project Managment</v>
      </c>
    </row>
    <row r="2018" spans="1:10" ht="16">
      <c r="A2018" s="13" t="s">
        <v>805</v>
      </c>
      <c r="B2018" s="12" t="s">
        <v>78</v>
      </c>
      <c r="C2018" s="12" t="s">
        <v>103</v>
      </c>
      <c r="D2018" s="12" t="s">
        <v>506</v>
      </c>
      <c r="E2018" s="12">
        <v>63.82</v>
      </c>
      <c r="F2018" s="14" t="str">
        <f t="shared" si="124"/>
        <v>2025-04-30ExpenseRona21010 Credit Card (CIBC Visa)63.82</v>
      </c>
      <c r="G2018" s="15">
        <f t="shared" si="125"/>
        <v>45777</v>
      </c>
      <c r="H2018" s="16" t="str">
        <f>IF((IFERROR((VLOOKUP(D2018,'Automation (QBO)'!A:B,2,FALSE)),"0"))=0,"Suspense",(IFERROR((VLOOKUP(D2018,'Automation (QBO)'!A:B,2,FALSE)),"Suspense")))</f>
        <v>Credit Card (CIBC Visa)</v>
      </c>
      <c r="I2018" s="17">
        <f t="shared" si="126"/>
        <v>63.82</v>
      </c>
      <c r="J2018" s="12" t="str">
        <f t="shared" si="127"/>
        <v>Credit Card (CIBC Visa)</v>
      </c>
    </row>
    <row r="2019" spans="1:10" ht="16">
      <c r="A2019" s="13" t="s">
        <v>805</v>
      </c>
      <c r="B2019" s="12" t="s">
        <v>78</v>
      </c>
      <c r="C2019" s="12" t="s">
        <v>137</v>
      </c>
      <c r="D2019" s="12" t="s">
        <v>506</v>
      </c>
      <c r="E2019" s="12">
        <v>29.11</v>
      </c>
      <c r="F2019" s="14" t="str">
        <f t="shared" si="124"/>
        <v>2025-04-30ExpenseAdobe21010 Credit Card (CIBC Visa)29.11</v>
      </c>
      <c r="G2019" s="15">
        <f t="shared" si="125"/>
        <v>45777</v>
      </c>
      <c r="H2019" s="16" t="str">
        <f>IF((IFERROR((VLOOKUP(D2019,'Automation (QBO)'!A:B,2,FALSE)),"0"))=0,"Suspense",(IFERROR((VLOOKUP(D2019,'Automation (QBO)'!A:B,2,FALSE)),"Suspense")))</f>
        <v>Credit Card (CIBC Visa)</v>
      </c>
      <c r="I2019" s="17">
        <f t="shared" si="126"/>
        <v>29.11</v>
      </c>
      <c r="J2019" s="12" t="str">
        <f t="shared" si="127"/>
        <v>Credit Card (CIBC Visa)</v>
      </c>
    </row>
    <row r="2020" spans="1:10" ht="16">
      <c r="A2020" s="13" t="s">
        <v>805</v>
      </c>
      <c r="B2020" s="12" t="s">
        <v>78</v>
      </c>
      <c r="C2020" s="12" t="s">
        <v>81</v>
      </c>
      <c r="D2020" s="12" t="s">
        <v>506</v>
      </c>
      <c r="E2020" s="12">
        <v>758</v>
      </c>
      <c r="F2020" s="14" t="str">
        <f t="shared" si="124"/>
        <v>2025-04-30ExpenseHome Depot21010 Credit Card (CIBC Visa)758</v>
      </c>
      <c r="G2020" s="15">
        <f t="shared" si="125"/>
        <v>45777</v>
      </c>
      <c r="H2020" s="16" t="str">
        <f>IF((IFERROR((VLOOKUP(D2020,'Automation (QBO)'!A:B,2,FALSE)),"0"))=0,"Suspense",(IFERROR((VLOOKUP(D2020,'Automation (QBO)'!A:B,2,FALSE)),"Suspense")))</f>
        <v>Credit Card (CIBC Visa)</v>
      </c>
      <c r="I2020" s="17">
        <f t="shared" si="126"/>
        <v>758</v>
      </c>
      <c r="J2020" s="12" t="str">
        <f t="shared" si="127"/>
        <v>Credit Card (CIBC Visa)</v>
      </c>
    </row>
    <row r="2021" spans="1:10" ht="16">
      <c r="A2021" s="13" t="s">
        <v>805</v>
      </c>
      <c r="B2021" s="12" t="s">
        <v>78</v>
      </c>
      <c r="C2021" s="12" t="s">
        <v>292</v>
      </c>
      <c r="D2021" s="12" t="s">
        <v>506</v>
      </c>
      <c r="E2021" s="12">
        <v>217.95</v>
      </c>
      <c r="F2021" s="14" t="str">
        <f t="shared" si="124"/>
        <v>2025-04-30ExpenseThe Keg21010 Credit Card (CIBC Visa)217.95</v>
      </c>
      <c r="G2021" s="15">
        <f t="shared" si="125"/>
        <v>45777</v>
      </c>
      <c r="H2021" s="16" t="str">
        <f>IF((IFERROR((VLOOKUP(D2021,'Automation (QBO)'!A:B,2,FALSE)),"0"))=0,"Suspense",(IFERROR((VLOOKUP(D2021,'Automation (QBO)'!A:B,2,FALSE)),"Suspense")))</f>
        <v>Credit Card (CIBC Visa)</v>
      </c>
      <c r="I2021" s="17">
        <f t="shared" si="126"/>
        <v>217.95</v>
      </c>
      <c r="J2021" s="12" t="str">
        <f t="shared" si="127"/>
        <v>Credit Card (CIBC Visa)</v>
      </c>
    </row>
    <row r="2022" spans="1:10" ht="16">
      <c r="A2022" s="13" t="s">
        <v>806</v>
      </c>
      <c r="B2022" s="12" t="s">
        <v>78</v>
      </c>
      <c r="C2022" s="12" t="s">
        <v>112</v>
      </c>
      <c r="D2022" s="12" t="s">
        <v>199</v>
      </c>
      <c r="E2022" s="12">
        <v>-97.64</v>
      </c>
      <c r="F2022" s="14" t="str">
        <f t="shared" si="124"/>
        <v>2025-05-01ExpenseBKS Mechanical21020 GST/HST Payable-97.64</v>
      </c>
      <c r="G2022" s="15">
        <f t="shared" si="125"/>
        <v>45778</v>
      </c>
      <c r="H2022" s="16" t="str">
        <f>IF((IFERROR((VLOOKUP(D2022,'Automation (QBO)'!A:B,2,FALSE)),"0"))=0,"Suspense",(IFERROR((VLOOKUP(D2022,'Automation (QBO)'!A:B,2,FALSE)),"Suspense")))</f>
        <v>GST/HST Payable</v>
      </c>
      <c r="I2022" s="17">
        <f t="shared" si="126"/>
        <v>-97.64</v>
      </c>
      <c r="J2022" s="12" t="str">
        <f t="shared" si="127"/>
        <v>GST/HST Payable</v>
      </c>
    </row>
    <row r="2023" spans="1:10" ht="16">
      <c r="A2023" s="13" t="s">
        <v>806</v>
      </c>
      <c r="B2023" s="12" t="s">
        <v>78</v>
      </c>
      <c r="C2023" s="12" t="s">
        <v>112</v>
      </c>
      <c r="D2023" s="12" t="s">
        <v>655</v>
      </c>
      <c r="E2023" s="12">
        <v>1952.82</v>
      </c>
      <c r="F2023" s="14" t="str">
        <f t="shared" si="124"/>
        <v>2025-05-01ExpenseBKS Mechanical51320 Project Expense - Subcontractors1952.82</v>
      </c>
      <c r="G2023" s="15">
        <f t="shared" si="125"/>
        <v>45778</v>
      </c>
      <c r="H2023" s="16" t="str">
        <f>IF((IFERROR((VLOOKUP(D2023,'Automation (QBO)'!A:B,2,FALSE)),"0"))=0,"Suspense",(IFERROR((VLOOKUP(D2023,'Automation (QBO)'!A:B,2,FALSE)),"Suspense")))</f>
        <v>Project Expense - Subcontractors</v>
      </c>
      <c r="I2023" s="17">
        <f t="shared" si="126"/>
        <v>1952.82</v>
      </c>
      <c r="J2023" s="12" t="str">
        <f t="shared" si="127"/>
        <v>Project Expense - Subcontractors</v>
      </c>
    </row>
    <row r="2024" spans="1:10" ht="16">
      <c r="A2024" s="13" t="s">
        <v>806</v>
      </c>
      <c r="B2024" s="12" t="s">
        <v>78</v>
      </c>
      <c r="C2024" s="12" t="s">
        <v>111</v>
      </c>
      <c r="D2024" s="12" t="s">
        <v>655</v>
      </c>
      <c r="E2024" s="12">
        <v>2343.62</v>
      </c>
      <c r="F2024" s="14" t="str">
        <f t="shared" si="124"/>
        <v>2025-05-01ExpenseReload Contracting Ltd.51320 Project Expense - Subcontractors2343.62</v>
      </c>
      <c r="G2024" s="15">
        <f t="shared" si="125"/>
        <v>45778</v>
      </c>
      <c r="H2024" s="16" t="str">
        <f>IF((IFERROR((VLOOKUP(D2024,'Automation (QBO)'!A:B,2,FALSE)),"0"))=0,"Suspense",(IFERROR((VLOOKUP(D2024,'Automation (QBO)'!A:B,2,FALSE)),"Suspense")))</f>
        <v>Project Expense - Subcontractors</v>
      </c>
      <c r="I2024" s="17">
        <f t="shared" si="126"/>
        <v>2343.62</v>
      </c>
      <c r="J2024" s="12" t="str">
        <f t="shared" si="127"/>
        <v>Project Expense - Subcontractors</v>
      </c>
    </row>
    <row r="2025" spans="1:10" ht="16">
      <c r="A2025" s="13" t="s">
        <v>806</v>
      </c>
      <c r="B2025" s="12" t="s">
        <v>78</v>
      </c>
      <c r="C2025" s="12" t="s">
        <v>111</v>
      </c>
      <c r="D2025" s="12" t="s">
        <v>199</v>
      </c>
      <c r="E2025" s="12">
        <v>-117.19</v>
      </c>
      <c r="F2025" s="14" t="str">
        <f t="shared" si="124"/>
        <v>2025-05-01ExpenseReload Contracting Ltd.21020 GST/HST Payable-117.19</v>
      </c>
      <c r="G2025" s="15">
        <f t="shared" si="125"/>
        <v>45778</v>
      </c>
      <c r="H2025" s="16" t="str">
        <f>IF((IFERROR((VLOOKUP(D2025,'Automation (QBO)'!A:B,2,FALSE)),"0"))=0,"Suspense",(IFERROR((VLOOKUP(D2025,'Automation (QBO)'!A:B,2,FALSE)),"Suspense")))</f>
        <v>GST/HST Payable</v>
      </c>
      <c r="I2025" s="17">
        <f t="shared" si="126"/>
        <v>-117.19</v>
      </c>
      <c r="J2025" s="12" t="str">
        <f t="shared" si="127"/>
        <v>GST/HST Payable</v>
      </c>
    </row>
    <row r="2026" spans="1:10" ht="16">
      <c r="A2026" s="13" t="s">
        <v>806</v>
      </c>
      <c r="B2026" s="12" t="s">
        <v>99</v>
      </c>
      <c r="D2026" s="12" t="s">
        <v>201</v>
      </c>
      <c r="E2026" s="12">
        <v>-8000</v>
      </c>
      <c r="F2026" s="14" t="str">
        <f t="shared" si="124"/>
        <v>2025-05-01Credit Card Payment11005 Chequing (CIBC)-8000</v>
      </c>
      <c r="G2026" s="15">
        <f t="shared" si="125"/>
        <v>45778</v>
      </c>
      <c r="H2026" s="16" t="str">
        <f>IF((IFERROR((VLOOKUP(D2026,'Automation (QBO)'!A:B,2,FALSE)),"0"))=0,"Suspense",(IFERROR((VLOOKUP(D2026,'Automation (QBO)'!A:B,2,FALSE)),"Suspense")))</f>
        <v>Chequing (CIBC)</v>
      </c>
      <c r="I2026" s="17">
        <f t="shared" si="126"/>
        <v>-8000</v>
      </c>
      <c r="J2026" s="12" t="str">
        <f t="shared" si="127"/>
        <v>Chequing (CIBC)</v>
      </c>
    </row>
    <row r="2027" spans="1:10" ht="16">
      <c r="A2027" s="13" t="s">
        <v>806</v>
      </c>
      <c r="B2027" s="12" t="s">
        <v>78</v>
      </c>
      <c r="C2027" s="12" t="s">
        <v>142</v>
      </c>
      <c r="D2027" s="12" t="s">
        <v>404</v>
      </c>
      <c r="E2027" s="12">
        <v>1252.44</v>
      </c>
      <c r="F2027" s="14" t="str">
        <f t="shared" si="124"/>
        <v>2025-05-01ExpenseInsurance WayPoint Portfolio Inc.52175 Insurance1252.44</v>
      </c>
      <c r="G2027" s="15">
        <f t="shared" si="125"/>
        <v>45778</v>
      </c>
      <c r="H2027" s="16" t="str">
        <f>IF((IFERROR((VLOOKUP(D2027,'Automation (QBO)'!A:B,2,FALSE)),"0"))=0,"Suspense",(IFERROR((VLOOKUP(D2027,'Automation (QBO)'!A:B,2,FALSE)),"Suspense")))</f>
        <v>Insurance</v>
      </c>
      <c r="I2027" s="17">
        <f t="shared" si="126"/>
        <v>1252.44</v>
      </c>
      <c r="J2027" s="12" t="str">
        <f t="shared" si="127"/>
        <v>Insurance</v>
      </c>
    </row>
    <row r="2028" spans="1:10" ht="16">
      <c r="A2028" s="13" t="s">
        <v>806</v>
      </c>
      <c r="B2028" s="12" t="s">
        <v>78</v>
      </c>
      <c r="C2028" s="12" t="s">
        <v>142</v>
      </c>
      <c r="D2028" s="12" t="s">
        <v>199</v>
      </c>
      <c r="E2028" s="12">
        <v>0</v>
      </c>
      <c r="F2028" s="14" t="str">
        <f t="shared" si="124"/>
        <v>2025-05-01ExpenseInsurance WayPoint Portfolio Inc.21020 GST/HST Payable0</v>
      </c>
      <c r="G2028" s="15">
        <f t="shared" si="125"/>
        <v>45778</v>
      </c>
      <c r="H2028" s="16" t="str">
        <f>IF((IFERROR((VLOOKUP(D2028,'Automation (QBO)'!A:B,2,FALSE)),"0"))=0,"Suspense",(IFERROR((VLOOKUP(D2028,'Automation (QBO)'!A:B,2,FALSE)),"Suspense")))</f>
        <v>GST/HST Payable</v>
      </c>
      <c r="I2028" s="17">
        <f t="shared" si="126"/>
        <v>0</v>
      </c>
      <c r="J2028" s="12" t="str">
        <f t="shared" si="127"/>
        <v>GST/HST Payable</v>
      </c>
    </row>
    <row r="2029" spans="1:10" ht="16">
      <c r="A2029" s="13" t="s">
        <v>806</v>
      </c>
      <c r="B2029" s="12" t="s">
        <v>78</v>
      </c>
      <c r="C2029" s="12" t="s">
        <v>142</v>
      </c>
      <c r="D2029" s="12" t="s">
        <v>201</v>
      </c>
      <c r="E2029" s="12">
        <v>-1252.44</v>
      </c>
      <c r="F2029" s="14" t="str">
        <f t="shared" si="124"/>
        <v>2025-05-01ExpenseInsurance WayPoint Portfolio Inc.11005 Chequing (CIBC)-1252.44</v>
      </c>
      <c r="G2029" s="15">
        <f t="shared" si="125"/>
        <v>45778</v>
      </c>
      <c r="H2029" s="16" t="str">
        <f>IF((IFERROR((VLOOKUP(D2029,'Automation (QBO)'!A:B,2,FALSE)),"0"))=0,"Suspense",(IFERROR((VLOOKUP(D2029,'Automation (QBO)'!A:B,2,FALSE)),"Suspense")))</f>
        <v>Chequing (CIBC)</v>
      </c>
      <c r="I2029" s="17">
        <f t="shared" si="126"/>
        <v>-1252.44</v>
      </c>
      <c r="J2029" s="12" t="str">
        <f t="shared" si="127"/>
        <v>Chequing (CIBC)</v>
      </c>
    </row>
    <row r="2030" spans="1:10" ht="16">
      <c r="A2030" s="13" t="s">
        <v>806</v>
      </c>
      <c r="B2030" s="12" t="s">
        <v>78</v>
      </c>
      <c r="C2030" s="12" t="s">
        <v>282</v>
      </c>
      <c r="D2030" s="12" t="s">
        <v>655</v>
      </c>
      <c r="E2030" s="12">
        <v>500</v>
      </c>
      <c r="F2030" s="14" t="str">
        <f t="shared" si="124"/>
        <v>2025-05-01ExpenseRobertson Kolbeins Teevans Gallaher Associates LTD.51320 Project Expense - Subcontractors500</v>
      </c>
      <c r="G2030" s="15">
        <f t="shared" si="125"/>
        <v>45778</v>
      </c>
      <c r="H2030" s="16" t="str">
        <f>IF((IFERROR((VLOOKUP(D2030,'Automation (QBO)'!A:B,2,FALSE)),"0"))=0,"Suspense",(IFERROR((VLOOKUP(D2030,'Automation (QBO)'!A:B,2,FALSE)),"Suspense")))</f>
        <v>Project Expense - Subcontractors</v>
      </c>
      <c r="I2030" s="17">
        <f t="shared" si="126"/>
        <v>500</v>
      </c>
      <c r="J2030" s="12" t="str">
        <f t="shared" si="127"/>
        <v>Project Expense - Subcontractors</v>
      </c>
    </row>
    <row r="2031" spans="1:10" ht="16">
      <c r="A2031" s="13" t="s">
        <v>806</v>
      </c>
      <c r="B2031" s="12" t="s">
        <v>78</v>
      </c>
      <c r="C2031" s="12" t="s">
        <v>282</v>
      </c>
      <c r="D2031" s="12" t="s">
        <v>199</v>
      </c>
      <c r="E2031" s="12">
        <v>-25</v>
      </c>
      <c r="F2031" s="14" t="str">
        <f t="shared" si="124"/>
        <v>2025-05-01ExpenseRobertson Kolbeins Teevans Gallaher Associates LTD.21020 GST/HST Payable-25</v>
      </c>
      <c r="G2031" s="15">
        <f t="shared" si="125"/>
        <v>45778</v>
      </c>
      <c r="H2031" s="16" t="str">
        <f>IF((IFERROR((VLOOKUP(D2031,'Automation (QBO)'!A:B,2,FALSE)),"0"))=0,"Suspense",(IFERROR((VLOOKUP(D2031,'Automation (QBO)'!A:B,2,FALSE)),"Suspense")))</f>
        <v>GST/HST Payable</v>
      </c>
      <c r="I2031" s="17">
        <f t="shared" si="126"/>
        <v>-25</v>
      </c>
      <c r="J2031" s="12" t="str">
        <f t="shared" si="127"/>
        <v>GST/HST Payable</v>
      </c>
    </row>
    <row r="2032" spans="1:10" ht="16">
      <c r="A2032" s="13" t="s">
        <v>806</v>
      </c>
      <c r="B2032" s="12" t="s">
        <v>78</v>
      </c>
      <c r="C2032" s="12" t="s">
        <v>122</v>
      </c>
      <c r="D2032" s="12" t="s">
        <v>655</v>
      </c>
      <c r="E2032" s="12">
        <v>300</v>
      </c>
      <c r="F2032" s="14" t="str">
        <f t="shared" si="124"/>
        <v>2025-05-01ExpenseCrestlynn Contracting51320 Project Expense - Subcontractors300</v>
      </c>
      <c r="G2032" s="15">
        <f t="shared" si="125"/>
        <v>45778</v>
      </c>
      <c r="H2032" s="16" t="str">
        <f>IF((IFERROR((VLOOKUP(D2032,'Automation (QBO)'!A:B,2,FALSE)),"0"))=0,"Suspense",(IFERROR((VLOOKUP(D2032,'Automation (QBO)'!A:B,2,FALSE)),"Suspense")))</f>
        <v>Project Expense - Subcontractors</v>
      </c>
      <c r="I2032" s="17">
        <f t="shared" si="126"/>
        <v>300</v>
      </c>
      <c r="J2032" s="12" t="str">
        <f t="shared" si="127"/>
        <v>Project Expense - Subcontractors</v>
      </c>
    </row>
    <row r="2033" spans="1:10" ht="16">
      <c r="A2033" s="13" t="s">
        <v>806</v>
      </c>
      <c r="B2033" s="12" t="s">
        <v>78</v>
      </c>
      <c r="C2033" s="12" t="s">
        <v>122</v>
      </c>
      <c r="D2033" s="12" t="s">
        <v>199</v>
      </c>
      <c r="E2033" s="12">
        <v>-15</v>
      </c>
      <c r="F2033" s="14" t="str">
        <f t="shared" si="124"/>
        <v>2025-05-01ExpenseCrestlynn Contracting21020 GST/HST Payable-15</v>
      </c>
      <c r="G2033" s="15">
        <f t="shared" si="125"/>
        <v>45778</v>
      </c>
      <c r="H2033" s="16" t="str">
        <f>IF((IFERROR((VLOOKUP(D2033,'Automation (QBO)'!A:B,2,FALSE)),"0"))=0,"Suspense",(IFERROR((VLOOKUP(D2033,'Automation (QBO)'!A:B,2,FALSE)),"Suspense")))</f>
        <v>GST/HST Payable</v>
      </c>
      <c r="I2033" s="17">
        <f t="shared" si="126"/>
        <v>-15</v>
      </c>
      <c r="J2033" s="12" t="str">
        <f t="shared" si="127"/>
        <v>GST/HST Payable</v>
      </c>
    </row>
    <row r="2034" spans="1:10" ht="16">
      <c r="A2034" s="13" t="s">
        <v>806</v>
      </c>
      <c r="B2034" s="12" t="s">
        <v>78</v>
      </c>
      <c r="C2034" s="12" t="s">
        <v>135</v>
      </c>
      <c r="D2034" s="12" t="s">
        <v>655</v>
      </c>
      <c r="E2034" s="12">
        <v>6836.66</v>
      </c>
      <c r="F2034" s="14" t="str">
        <f t="shared" si="124"/>
        <v>2025-05-01ExpenseBBS Pro Services Inc.51320 Project Expense - Subcontractors6836.66</v>
      </c>
      <c r="G2034" s="15">
        <f t="shared" si="125"/>
        <v>45778</v>
      </c>
      <c r="H2034" s="16" t="str">
        <f>IF((IFERROR((VLOOKUP(D2034,'Automation (QBO)'!A:B,2,FALSE)),"0"))=0,"Suspense",(IFERROR((VLOOKUP(D2034,'Automation (QBO)'!A:B,2,FALSE)),"Suspense")))</f>
        <v>Project Expense - Subcontractors</v>
      </c>
      <c r="I2034" s="17">
        <f t="shared" si="126"/>
        <v>6836.66</v>
      </c>
      <c r="J2034" s="12" t="str">
        <f t="shared" si="127"/>
        <v>Project Expense - Subcontractors</v>
      </c>
    </row>
    <row r="2035" spans="1:10" ht="16">
      <c r="A2035" s="13" t="s">
        <v>806</v>
      </c>
      <c r="B2035" s="12" t="s">
        <v>78</v>
      </c>
      <c r="C2035" s="12" t="s">
        <v>135</v>
      </c>
      <c r="D2035" s="12" t="s">
        <v>199</v>
      </c>
      <c r="E2035" s="12">
        <v>-319.47000000000003</v>
      </c>
      <c r="F2035" s="14" t="str">
        <f t="shared" si="124"/>
        <v>2025-05-01ExpenseBBS Pro Services Inc.21020 GST/HST Payable-319.47</v>
      </c>
      <c r="G2035" s="15">
        <f t="shared" si="125"/>
        <v>45778</v>
      </c>
      <c r="H2035" s="16" t="str">
        <f>IF((IFERROR((VLOOKUP(D2035,'Automation (QBO)'!A:B,2,FALSE)),"0"))=0,"Suspense",(IFERROR((VLOOKUP(D2035,'Automation (QBO)'!A:B,2,FALSE)),"Suspense")))</f>
        <v>GST/HST Payable</v>
      </c>
      <c r="I2035" s="17">
        <f t="shared" si="126"/>
        <v>-319.47000000000003</v>
      </c>
      <c r="J2035" s="12" t="str">
        <f t="shared" si="127"/>
        <v>GST/HST Payable</v>
      </c>
    </row>
    <row r="2036" spans="1:10" ht="16">
      <c r="A2036" s="13" t="s">
        <v>806</v>
      </c>
      <c r="B2036" s="12" t="s">
        <v>78</v>
      </c>
      <c r="C2036" s="12" t="s">
        <v>91</v>
      </c>
      <c r="D2036" s="12" t="s">
        <v>384</v>
      </c>
      <c r="E2036" s="12">
        <v>37.78</v>
      </c>
      <c r="F2036" s="14" t="str">
        <f t="shared" si="124"/>
        <v>2025-05-01ExpenseWix52165 Subscriptions (Annual)37.78</v>
      </c>
      <c r="G2036" s="15">
        <f t="shared" si="125"/>
        <v>45778</v>
      </c>
      <c r="H2036" s="16" t="str">
        <f>IF((IFERROR((VLOOKUP(D2036,'Automation (QBO)'!A:B,2,FALSE)),"0"))=0,"Suspense",(IFERROR((VLOOKUP(D2036,'Automation (QBO)'!A:B,2,FALSE)),"Suspense")))</f>
        <v>Subscriptions (Annual)</v>
      </c>
      <c r="I2036" s="17">
        <f t="shared" si="126"/>
        <v>37.78</v>
      </c>
      <c r="J2036" s="12" t="str">
        <f t="shared" si="127"/>
        <v>Subscriptions (Annual)</v>
      </c>
    </row>
    <row r="2037" spans="1:10" ht="16">
      <c r="A2037" s="13" t="s">
        <v>806</v>
      </c>
      <c r="B2037" s="12" t="s">
        <v>78</v>
      </c>
      <c r="C2037" s="12" t="s">
        <v>91</v>
      </c>
      <c r="D2037" s="12" t="s">
        <v>199</v>
      </c>
      <c r="E2037" s="12">
        <v>0</v>
      </c>
      <c r="F2037" s="14" t="str">
        <f t="shared" si="124"/>
        <v>2025-05-01ExpenseWix21020 GST/HST Payable0</v>
      </c>
      <c r="G2037" s="15">
        <f t="shared" si="125"/>
        <v>45778</v>
      </c>
      <c r="H2037" s="16" t="str">
        <f>IF((IFERROR((VLOOKUP(D2037,'Automation (QBO)'!A:B,2,FALSE)),"0"))=0,"Suspense",(IFERROR((VLOOKUP(D2037,'Automation (QBO)'!A:B,2,FALSE)),"Suspense")))</f>
        <v>GST/HST Payable</v>
      </c>
      <c r="I2037" s="17">
        <f t="shared" si="126"/>
        <v>0</v>
      </c>
      <c r="J2037" s="12" t="str">
        <f t="shared" si="127"/>
        <v>GST/HST Payable</v>
      </c>
    </row>
    <row r="2038" spans="1:10" ht="16">
      <c r="A2038" s="13" t="s">
        <v>806</v>
      </c>
      <c r="B2038" s="12" t="s">
        <v>78</v>
      </c>
      <c r="C2038" s="12" t="s">
        <v>100</v>
      </c>
      <c r="D2038" s="12" t="s">
        <v>384</v>
      </c>
      <c r="E2038" s="12">
        <v>34.590000000000003</v>
      </c>
      <c r="F2038" s="14" t="str">
        <f t="shared" si="124"/>
        <v>2025-05-01ExpenseMicrosoft Canada Inc52165 Subscriptions (Annual)34.59</v>
      </c>
      <c r="G2038" s="15">
        <f t="shared" si="125"/>
        <v>45778</v>
      </c>
      <c r="H2038" s="16" t="str">
        <f>IF((IFERROR((VLOOKUP(D2038,'Automation (QBO)'!A:B,2,FALSE)),"0"))=0,"Suspense",(IFERROR((VLOOKUP(D2038,'Automation (QBO)'!A:B,2,FALSE)),"Suspense")))</f>
        <v>Subscriptions (Annual)</v>
      </c>
      <c r="I2038" s="17">
        <f t="shared" si="126"/>
        <v>34.590000000000003</v>
      </c>
      <c r="J2038" s="12" t="str">
        <f t="shared" si="127"/>
        <v>Subscriptions (Annual)</v>
      </c>
    </row>
    <row r="2039" spans="1:10" ht="16">
      <c r="A2039" s="13" t="s">
        <v>806</v>
      </c>
      <c r="B2039" s="12" t="s">
        <v>78</v>
      </c>
      <c r="C2039" s="12" t="s">
        <v>100</v>
      </c>
      <c r="D2039" s="12" t="s">
        <v>199</v>
      </c>
      <c r="E2039" s="12">
        <v>-1.73</v>
      </c>
      <c r="F2039" s="14" t="str">
        <f t="shared" si="124"/>
        <v>2025-05-01ExpenseMicrosoft Canada Inc21020 GST/HST Payable-1.73</v>
      </c>
      <c r="G2039" s="15">
        <f t="shared" si="125"/>
        <v>45778</v>
      </c>
      <c r="H2039" s="16" t="str">
        <f>IF((IFERROR((VLOOKUP(D2039,'Automation (QBO)'!A:B,2,FALSE)),"0"))=0,"Suspense",(IFERROR((VLOOKUP(D2039,'Automation (QBO)'!A:B,2,FALSE)),"Suspense")))</f>
        <v>GST/HST Payable</v>
      </c>
      <c r="I2039" s="17">
        <f t="shared" si="126"/>
        <v>-1.73</v>
      </c>
      <c r="J2039" s="12" t="str">
        <f t="shared" si="127"/>
        <v>GST/HST Payable</v>
      </c>
    </row>
    <row r="2040" spans="1:10" ht="16">
      <c r="A2040" s="13" t="s">
        <v>806</v>
      </c>
      <c r="B2040" s="12" t="s">
        <v>78</v>
      </c>
      <c r="C2040" s="12" t="s">
        <v>771</v>
      </c>
      <c r="D2040" s="12" t="s">
        <v>661</v>
      </c>
      <c r="E2040" s="12">
        <v>23.11</v>
      </c>
      <c r="F2040" s="14" t="str">
        <f t="shared" si="124"/>
        <v>2025-05-01ExpenseProsource Supply Vancouver51335 Project Expense - Materials23.11</v>
      </c>
      <c r="G2040" s="15">
        <f t="shared" si="125"/>
        <v>45778</v>
      </c>
      <c r="H2040" s="16" t="str">
        <f>IF((IFERROR((VLOOKUP(D2040,'Automation (QBO)'!A:B,2,FALSE)),"0"))=0,"Suspense",(IFERROR((VLOOKUP(D2040,'Automation (QBO)'!A:B,2,FALSE)),"Suspense")))</f>
        <v>Project Expense - Materials</v>
      </c>
      <c r="I2040" s="17">
        <f t="shared" si="126"/>
        <v>23.11</v>
      </c>
      <c r="J2040" s="12" t="str">
        <f t="shared" si="127"/>
        <v>Project Expense - Materials</v>
      </c>
    </row>
    <row r="2041" spans="1:10" ht="16">
      <c r="A2041" s="13" t="s">
        <v>806</v>
      </c>
      <c r="B2041" s="12" t="s">
        <v>78</v>
      </c>
      <c r="C2041" s="12" t="s">
        <v>771</v>
      </c>
      <c r="D2041" s="12" t="s">
        <v>199</v>
      </c>
      <c r="E2041" s="12">
        <v>-1.08</v>
      </c>
      <c r="F2041" s="14" t="str">
        <f t="shared" si="124"/>
        <v>2025-05-01ExpenseProsource Supply Vancouver21020 GST/HST Payable-1.08</v>
      </c>
      <c r="G2041" s="15">
        <f t="shared" si="125"/>
        <v>45778</v>
      </c>
      <c r="H2041" s="16" t="str">
        <f>IF((IFERROR((VLOOKUP(D2041,'Automation (QBO)'!A:B,2,FALSE)),"0"))=0,"Suspense",(IFERROR((VLOOKUP(D2041,'Automation (QBO)'!A:B,2,FALSE)),"Suspense")))</f>
        <v>GST/HST Payable</v>
      </c>
      <c r="I2041" s="17">
        <f t="shared" si="126"/>
        <v>-1.08</v>
      </c>
      <c r="J2041" s="12" t="str">
        <f t="shared" si="127"/>
        <v>GST/HST Payable</v>
      </c>
    </row>
    <row r="2042" spans="1:10" ht="16">
      <c r="A2042" s="13" t="s">
        <v>806</v>
      </c>
      <c r="B2042" s="12" t="s">
        <v>78</v>
      </c>
      <c r="C2042" s="12" t="s">
        <v>771</v>
      </c>
      <c r="D2042" s="12" t="s">
        <v>661</v>
      </c>
      <c r="E2042" s="12">
        <v>137.26</v>
      </c>
      <c r="F2042" s="14" t="str">
        <f t="shared" si="124"/>
        <v>2025-05-01ExpenseProsource Supply Vancouver51335 Project Expense - Materials137.26</v>
      </c>
      <c r="G2042" s="15">
        <f t="shared" si="125"/>
        <v>45778</v>
      </c>
      <c r="H2042" s="16" t="str">
        <f>IF((IFERROR((VLOOKUP(D2042,'Automation (QBO)'!A:B,2,FALSE)),"0"))=0,"Suspense",(IFERROR((VLOOKUP(D2042,'Automation (QBO)'!A:B,2,FALSE)),"Suspense")))</f>
        <v>Project Expense - Materials</v>
      </c>
      <c r="I2042" s="17">
        <f t="shared" si="126"/>
        <v>137.26</v>
      </c>
      <c r="J2042" s="12" t="str">
        <f t="shared" si="127"/>
        <v>Project Expense - Materials</v>
      </c>
    </row>
    <row r="2043" spans="1:10" ht="16">
      <c r="A2043" s="13" t="s">
        <v>806</v>
      </c>
      <c r="B2043" s="12" t="s">
        <v>78</v>
      </c>
      <c r="C2043" s="12" t="s">
        <v>771</v>
      </c>
      <c r="D2043" s="12" t="s">
        <v>199</v>
      </c>
      <c r="E2043" s="12">
        <v>-6.42</v>
      </c>
      <c r="F2043" s="14" t="str">
        <f t="shared" si="124"/>
        <v>2025-05-01ExpenseProsource Supply Vancouver21020 GST/HST Payable-6.42</v>
      </c>
      <c r="G2043" s="15">
        <f t="shared" si="125"/>
        <v>45778</v>
      </c>
      <c r="H2043" s="16" t="str">
        <f>IF((IFERROR((VLOOKUP(D2043,'Automation (QBO)'!A:B,2,FALSE)),"0"))=0,"Suspense",(IFERROR((VLOOKUP(D2043,'Automation (QBO)'!A:B,2,FALSE)),"Suspense")))</f>
        <v>GST/HST Payable</v>
      </c>
      <c r="I2043" s="17">
        <f t="shared" si="126"/>
        <v>-6.42</v>
      </c>
      <c r="J2043" s="12" t="str">
        <f t="shared" si="127"/>
        <v>GST/HST Payable</v>
      </c>
    </row>
    <row r="2044" spans="1:10" ht="16">
      <c r="A2044" s="13" t="s">
        <v>806</v>
      </c>
      <c r="B2044" s="12" t="s">
        <v>78</v>
      </c>
      <c r="C2044" s="12" t="s">
        <v>156</v>
      </c>
      <c r="D2044" s="12" t="s">
        <v>276</v>
      </c>
      <c r="E2044" s="12">
        <v>470</v>
      </c>
      <c r="F2044" s="14" t="str">
        <f t="shared" si="124"/>
        <v>2025-05-01ExpenseCity of Port Moody52140 Licenses &amp; Permits470</v>
      </c>
      <c r="G2044" s="15">
        <f t="shared" si="125"/>
        <v>45778</v>
      </c>
      <c r="H2044" s="16" t="str">
        <f>IF((IFERROR((VLOOKUP(D2044,'Automation (QBO)'!A:B,2,FALSE)),"0"))=0,"Suspense",(IFERROR((VLOOKUP(D2044,'Automation (QBO)'!A:B,2,FALSE)),"Suspense")))</f>
        <v>Licenses &amp; Permits</v>
      </c>
      <c r="I2044" s="17">
        <f t="shared" si="126"/>
        <v>470</v>
      </c>
      <c r="J2044" s="12" t="str">
        <f t="shared" si="127"/>
        <v>Licenses &amp; Permits</v>
      </c>
    </row>
    <row r="2045" spans="1:10" ht="16">
      <c r="A2045" s="13" t="s">
        <v>806</v>
      </c>
      <c r="B2045" s="12" t="s">
        <v>78</v>
      </c>
      <c r="C2045" s="12" t="s">
        <v>156</v>
      </c>
      <c r="D2045" s="12" t="s">
        <v>199</v>
      </c>
      <c r="E2045" s="12">
        <v>0</v>
      </c>
      <c r="F2045" s="14" t="str">
        <f t="shared" si="124"/>
        <v>2025-05-01ExpenseCity of Port Moody21020 GST/HST Payable0</v>
      </c>
      <c r="G2045" s="15">
        <f t="shared" si="125"/>
        <v>45778</v>
      </c>
      <c r="H2045" s="16" t="str">
        <f>IF((IFERROR((VLOOKUP(D2045,'Automation (QBO)'!A:B,2,FALSE)),"0"))=0,"Suspense",(IFERROR((VLOOKUP(D2045,'Automation (QBO)'!A:B,2,FALSE)),"Suspense")))</f>
        <v>GST/HST Payable</v>
      </c>
      <c r="I2045" s="17">
        <f t="shared" si="126"/>
        <v>0</v>
      </c>
      <c r="J2045" s="12" t="str">
        <f t="shared" si="127"/>
        <v>GST/HST Payable</v>
      </c>
    </row>
    <row r="2046" spans="1:10" ht="16">
      <c r="A2046" s="13" t="s">
        <v>806</v>
      </c>
      <c r="B2046" s="12" t="s">
        <v>78</v>
      </c>
      <c r="C2046" s="12" t="s">
        <v>122</v>
      </c>
      <c r="D2046" s="12" t="s">
        <v>201</v>
      </c>
      <c r="E2046" s="12">
        <v>-315</v>
      </c>
      <c r="F2046" s="14" t="str">
        <f t="shared" si="124"/>
        <v>2025-05-01ExpenseCrestlynn Contracting11005 Chequing (CIBC)-315</v>
      </c>
      <c r="G2046" s="15">
        <f t="shared" si="125"/>
        <v>45778</v>
      </c>
      <c r="H2046" s="16" t="str">
        <f>IF((IFERROR((VLOOKUP(D2046,'Automation (QBO)'!A:B,2,FALSE)),"0"))=0,"Suspense",(IFERROR((VLOOKUP(D2046,'Automation (QBO)'!A:B,2,FALSE)),"Suspense")))</f>
        <v>Chequing (CIBC)</v>
      </c>
      <c r="I2046" s="17">
        <f t="shared" si="126"/>
        <v>-315</v>
      </c>
      <c r="J2046" s="12" t="str">
        <f t="shared" si="127"/>
        <v>Chequing (CIBC)</v>
      </c>
    </row>
    <row r="2047" spans="1:10" ht="16">
      <c r="A2047" s="13" t="s">
        <v>806</v>
      </c>
      <c r="B2047" s="12" t="s">
        <v>78</v>
      </c>
      <c r="C2047" s="12" t="s">
        <v>111</v>
      </c>
      <c r="D2047" s="12" t="s">
        <v>201</v>
      </c>
      <c r="E2047" s="12">
        <v>-2460.81</v>
      </c>
      <c r="F2047" s="14" t="str">
        <f t="shared" si="124"/>
        <v>2025-05-01ExpenseReload Contracting Ltd.11005 Chequing (CIBC)-2460.81</v>
      </c>
      <c r="G2047" s="15">
        <f t="shared" si="125"/>
        <v>45778</v>
      </c>
      <c r="H2047" s="16" t="str">
        <f>IF((IFERROR((VLOOKUP(D2047,'Automation (QBO)'!A:B,2,FALSE)),"0"))=0,"Suspense",(IFERROR((VLOOKUP(D2047,'Automation (QBO)'!A:B,2,FALSE)),"Suspense")))</f>
        <v>Chequing (CIBC)</v>
      </c>
      <c r="I2047" s="17">
        <f t="shared" si="126"/>
        <v>-2460.81</v>
      </c>
      <c r="J2047" s="12" t="str">
        <f t="shared" si="127"/>
        <v>Chequing (CIBC)</v>
      </c>
    </row>
    <row r="2048" spans="1:10" ht="16">
      <c r="A2048" s="13" t="s">
        <v>806</v>
      </c>
      <c r="B2048" s="12" t="s">
        <v>78</v>
      </c>
      <c r="C2048" s="12" t="s">
        <v>282</v>
      </c>
      <c r="D2048" s="12" t="s">
        <v>201</v>
      </c>
      <c r="E2048" s="12">
        <v>-525</v>
      </c>
      <c r="F2048" s="14" t="str">
        <f t="shared" si="124"/>
        <v>2025-05-01ExpenseRobertson Kolbeins Teevans Gallaher Associates LTD.11005 Chequing (CIBC)-525</v>
      </c>
      <c r="G2048" s="15">
        <f t="shared" si="125"/>
        <v>45778</v>
      </c>
      <c r="H2048" s="16" t="str">
        <f>IF((IFERROR((VLOOKUP(D2048,'Automation (QBO)'!A:B,2,FALSE)),"0"))=0,"Suspense",(IFERROR((VLOOKUP(D2048,'Automation (QBO)'!A:B,2,FALSE)),"Suspense")))</f>
        <v>Chequing (CIBC)</v>
      </c>
      <c r="I2048" s="17">
        <f t="shared" si="126"/>
        <v>-525</v>
      </c>
      <c r="J2048" s="12" t="str">
        <f t="shared" si="127"/>
        <v>Chequing (CIBC)</v>
      </c>
    </row>
    <row r="2049" spans="1:10" ht="16">
      <c r="A2049" s="13" t="s">
        <v>806</v>
      </c>
      <c r="B2049" s="12" t="s">
        <v>78</v>
      </c>
      <c r="C2049" s="12" t="s">
        <v>112</v>
      </c>
      <c r="D2049" s="12" t="s">
        <v>201</v>
      </c>
      <c r="E2049" s="12">
        <v>-2050.46</v>
      </c>
      <c r="F2049" s="14" t="str">
        <f t="shared" si="124"/>
        <v>2025-05-01ExpenseBKS Mechanical11005 Chequing (CIBC)-2050.46</v>
      </c>
      <c r="G2049" s="15">
        <f t="shared" si="125"/>
        <v>45778</v>
      </c>
      <c r="H2049" s="16" t="str">
        <f>IF((IFERROR((VLOOKUP(D2049,'Automation (QBO)'!A:B,2,FALSE)),"0"))=0,"Suspense",(IFERROR((VLOOKUP(D2049,'Automation (QBO)'!A:B,2,FALSE)),"Suspense")))</f>
        <v>Chequing (CIBC)</v>
      </c>
      <c r="I2049" s="17">
        <f t="shared" si="126"/>
        <v>-2050.46</v>
      </c>
      <c r="J2049" s="12" t="str">
        <f t="shared" si="127"/>
        <v>Chequing (CIBC)</v>
      </c>
    </row>
    <row r="2050" spans="1:10" ht="16">
      <c r="A2050" s="13" t="s">
        <v>806</v>
      </c>
      <c r="B2050" s="12" t="s">
        <v>78</v>
      </c>
      <c r="C2050" s="12" t="s">
        <v>135</v>
      </c>
      <c r="D2050" s="12" t="s">
        <v>506</v>
      </c>
      <c r="E2050" s="12">
        <v>7156.13</v>
      </c>
      <c r="F2050" s="14" t="str">
        <f t="shared" ref="F2050:F2113" si="128">A2050&amp;B2050&amp;C2050&amp;D2050&amp;E2050</f>
        <v>2025-05-01ExpenseBBS Pro Services Inc.21010 Credit Card (CIBC Visa)7156.13</v>
      </c>
      <c r="G2050" s="15">
        <f t="shared" ref="G2050:G2113" si="129">IFERROR((DATEVALUE(A2050)),A2050)</f>
        <v>45778</v>
      </c>
      <c r="H2050" s="16" t="str">
        <f>IF((IFERROR((VLOOKUP(D2050,'Automation (QBO)'!A:B,2,FALSE)),"0"))=0,"Suspense",(IFERROR((VLOOKUP(D2050,'Automation (QBO)'!A:B,2,FALSE)),"Suspense")))</f>
        <v>Credit Card (CIBC Visa)</v>
      </c>
      <c r="I2050" s="17">
        <f t="shared" ref="I2050:I2113" si="130">E2050</f>
        <v>7156.13</v>
      </c>
      <c r="J2050" s="12" t="str">
        <f t="shared" ref="J2050:J2113" si="131">H2050</f>
        <v>Credit Card (CIBC Visa)</v>
      </c>
    </row>
    <row r="2051" spans="1:10" ht="16">
      <c r="A2051" s="13" t="s">
        <v>806</v>
      </c>
      <c r="B2051" s="12" t="s">
        <v>78</v>
      </c>
      <c r="C2051" s="12" t="s">
        <v>156</v>
      </c>
      <c r="D2051" s="12" t="s">
        <v>506</v>
      </c>
      <c r="E2051" s="12">
        <v>470</v>
      </c>
      <c r="F2051" s="14" t="str">
        <f t="shared" si="128"/>
        <v>2025-05-01ExpenseCity of Port Moody21010 Credit Card (CIBC Visa)470</v>
      </c>
      <c r="G2051" s="15">
        <f t="shared" si="129"/>
        <v>45778</v>
      </c>
      <c r="H2051" s="16" t="str">
        <f>IF((IFERROR((VLOOKUP(D2051,'Automation (QBO)'!A:B,2,FALSE)),"0"))=0,"Suspense",(IFERROR((VLOOKUP(D2051,'Automation (QBO)'!A:B,2,FALSE)),"Suspense")))</f>
        <v>Credit Card (CIBC Visa)</v>
      </c>
      <c r="I2051" s="17">
        <f t="shared" si="130"/>
        <v>470</v>
      </c>
      <c r="J2051" s="12" t="str">
        <f t="shared" si="131"/>
        <v>Credit Card (CIBC Visa)</v>
      </c>
    </row>
    <row r="2052" spans="1:10" ht="16">
      <c r="A2052" s="13" t="s">
        <v>806</v>
      </c>
      <c r="B2052" s="12" t="s">
        <v>78</v>
      </c>
      <c r="C2052" s="12" t="s">
        <v>771</v>
      </c>
      <c r="D2052" s="12" t="s">
        <v>506</v>
      </c>
      <c r="E2052" s="12">
        <v>143.68</v>
      </c>
      <c r="F2052" s="14" t="str">
        <f t="shared" si="128"/>
        <v>2025-05-01ExpenseProsource Supply Vancouver21010 Credit Card (CIBC Visa)143.68</v>
      </c>
      <c r="G2052" s="15">
        <f t="shared" si="129"/>
        <v>45778</v>
      </c>
      <c r="H2052" s="16" t="str">
        <f>IF((IFERROR((VLOOKUP(D2052,'Automation (QBO)'!A:B,2,FALSE)),"0"))=0,"Suspense",(IFERROR((VLOOKUP(D2052,'Automation (QBO)'!A:B,2,FALSE)),"Suspense")))</f>
        <v>Credit Card (CIBC Visa)</v>
      </c>
      <c r="I2052" s="17">
        <f t="shared" si="130"/>
        <v>143.68</v>
      </c>
      <c r="J2052" s="12" t="str">
        <f t="shared" si="131"/>
        <v>Credit Card (CIBC Visa)</v>
      </c>
    </row>
    <row r="2053" spans="1:10" ht="16">
      <c r="A2053" s="13" t="s">
        <v>806</v>
      </c>
      <c r="B2053" s="12" t="s">
        <v>78</v>
      </c>
      <c r="C2053" s="12" t="s">
        <v>91</v>
      </c>
      <c r="D2053" s="12" t="s">
        <v>506</v>
      </c>
      <c r="E2053" s="12">
        <v>37.78</v>
      </c>
      <c r="F2053" s="14" t="str">
        <f t="shared" si="128"/>
        <v>2025-05-01ExpenseWix21010 Credit Card (CIBC Visa)37.78</v>
      </c>
      <c r="G2053" s="15">
        <f t="shared" si="129"/>
        <v>45778</v>
      </c>
      <c r="H2053" s="16" t="str">
        <f>IF((IFERROR((VLOOKUP(D2053,'Automation (QBO)'!A:B,2,FALSE)),"0"))=0,"Suspense",(IFERROR((VLOOKUP(D2053,'Automation (QBO)'!A:B,2,FALSE)),"Suspense")))</f>
        <v>Credit Card (CIBC Visa)</v>
      </c>
      <c r="I2053" s="17">
        <f t="shared" si="130"/>
        <v>37.78</v>
      </c>
      <c r="J2053" s="12" t="str">
        <f t="shared" si="131"/>
        <v>Credit Card (CIBC Visa)</v>
      </c>
    </row>
    <row r="2054" spans="1:10" ht="16">
      <c r="A2054" s="13" t="s">
        <v>806</v>
      </c>
      <c r="B2054" s="12" t="s">
        <v>78</v>
      </c>
      <c r="C2054" s="12" t="s">
        <v>100</v>
      </c>
      <c r="D2054" s="12" t="s">
        <v>506</v>
      </c>
      <c r="E2054" s="12">
        <v>36.32</v>
      </c>
      <c r="F2054" s="14" t="str">
        <f t="shared" si="128"/>
        <v>2025-05-01ExpenseMicrosoft Canada Inc21010 Credit Card (CIBC Visa)36.32</v>
      </c>
      <c r="G2054" s="15">
        <f t="shared" si="129"/>
        <v>45778</v>
      </c>
      <c r="H2054" s="16" t="str">
        <f>IF((IFERROR((VLOOKUP(D2054,'Automation (QBO)'!A:B,2,FALSE)),"0"))=0,"Suspense",(IFERROR((VLOOKUP(D2054,'Automation (QBO)'!A:B,2,FALSE)),"Suspense")))</f>
        <v>Credit Card (CIBC Visa)</v>
      </c>
      <c r="I2054" s="17">
        <f t="shared" si="130"/>
        <v>36.32</v>
      </c>
      <c r="J2054" s="12" t="str">
        <f t="shared" si="131"/>
        <v>Credit Card (CIBC Visa)</v>
      </c>
    </row>
    <row r="2055" spans="1:10" ht="16">
      <c r="A2055" s="13" t="s">
        <v>806</v>
      </c>
      <c r="B2055" s="12" t="s">
        <v>78</v>
      </c>
      <c r="C2055" s="12" t="s">
        <v>771</v>
      </c>
      <c r="D2055" s="12" t="s">
        <v>506</v>
      </c>
      <c r="E2055" s="12">
        <v>24.19</v>
      </c>
      <c r="F2055" s="14" t="str">
        <f t="shared" si="128"/>
        <v>2025-05-01ExpenseProsource Supply Vancouver21010 Credit Card (CIBC Visa)24.19</v>
      </c>
      <c r="G2055" s="15">
        <f t="shared" si="129"/>
        <v>45778</v>
      </c>
      <c r="H2055" s="16" t="str">
        <f>IF((IFERROR((VLOOKUP(D2055,'Automation (QBO)'!A:B,2,FALSE)),"0"))=0,"Suspense",(IFERROR((VLOOKUP(D2055,'Automation (QBO)'!A:B,2,FALSE)),"Suspense")))</f>
        <v>Credit Card (CIBC Visa)</v>
      </c>
      <c r="I2055" s="17">
        <f t="shared" si="130"/>
        <v>24.19</v>
      </c>
      <c r="J2055" s="12" t="str">
        <f t="shared" si="131"/>
        <v>Credit Card (CIBC Visa)</v>
      </c>
    </row>
    <row r="2056" spans="1:10" ht="16">
      <c r="A2056" s="13" t="s">
        <v>806</v>
      </c>
      <c r="B2056" s="12" t="s">
        <v>99</v>
      </c>
      <c r="D2056" s="12" t="s">
        <v>506</v>
      </c>
      <c r="E2056" s="12">
        <v>-8000</v>
      </c>
      <c r="F2056" s="14" t="str">
        <f t="shared" si="128"/>
        <v>2025-05-01Credit Card Payment21010 Credit Card (CIBC Visa)-8000</v>
      </c>
      <c r="G2056" s="15">
        <f t="shared" si="129"/>
        <v>45778</v>
      </c>
      <c r="H2056" s="16" t="str">
        <f>IF((IFERROR((VLOOKUP(D2056,'Automation (QBO)'!A:B,2,FALSE)),"0"))=0,"Suspense",(IFERROR((VLOOKUP(D2056,'Automation (QBO)'!A:B,2,FALSE)),"Suspense")))</f>
        <v>Credit Card (CIBC Visa)</v>
      </c>
      <c r="I2056" s="17">
        <f t="shared" si="130"/>
        <v>-8000</v>
      </c>
      <c r="J2056" s="12" t="str">
        <f t="shared" si="131"/>
        <v>Credit Card (CIBC Visa)</v>
      </c>
    </row>
    <row r="2057" spans="1:10" ht="16">
      <c r="A2057" s="13" t="s">
        <v>807</v>
      </c>
      <c r="B2057" s="12" t="s">
        <v>78</v>
      </c>
      <c r="C2057" s="12" t="s">
        <v>791</v>
      </c>
      <c r="D2057" s="12" t="s">
        <v>661</v>
      </c>
      <c r="E2057" s="12">
        <v>5.35</v>
      </c>
      <c r="F2057" s="14" t="str">
        <f t="shared" si="128"/>
        <v>2025-05-02ExpenseHeritage Home &amp; Gifts Port Moody51335 Project Expense - Materials5.35</v>
      </c>
      <c r="G2057" s="15">
        <f t="shared" si="129"/>
        <v>45779</v>
      </c>
      <c r="H2057" s="16" t="str">
        <f>IF((IFERROR((VLOOKUP(D2057,'Automation (QBO)'!A:B,2,FALSE)),"0"))=0,"Suspense",(IFERROR((VLOOKUP(D2057,'Automation (QBO)'!A:B,2,FALSE)),"Suspense")))</f>
        <v>Project Expense - Materials</v>
      </c>
      <c r="I2057" s="17">
        <f t="shared" si="130"/>
        <v>5.35</v>
      </c>
      <c r="J2057" s="12" t="str">
        <f t="shared" si="131"/>
        <v>Project Expense - Materials</v>
      </c>
    </row>
    <row r="2058" spans="1:10" ht="16">
      <c r="A2058" s="13" t="s">
        <v>807</v>
      </c>
      <c r="B2058" s="12" t="s">
        <v>78</v>
      </c>
      <c r="C2058" s="12" t="s">
        <v>791</v>
      </c>
      <c r="D2058" s="12" t="s">
        <v>199</v>
      </c>
      <c r="E2058" s="12">
        <v>-0.25</v>
      </c>
      <c r="F2058" s="14" t="str">
        <f t="shared" si="128"/>
        <v>2025-05-02ExpenseHeritage Home &amp; Gifts Port Moody21020 GST/HST Payable-0.25</v>
      </c>
      <c r="G2058" s="15">
        <f t="shared" si="129"/>
        <v>45779</v>
      </c>
      <c r="H2058" s="16" t="str">
        <f>IF((IFERROR((VLOOKUP(D2058,'Automation (QBO)'!A:B,2,FALSE)),"0"))=0,"Suspense",(IFERROR((VLOOKUP(D2058,'Automation (QBO)'!A:B,2,FALSE)),"Suspense")))</f>
        <v>GST/HST Payable</v>
      </c>
      <c r="I2058" s="17">
        <f t="shared" si="130"/>
        <v>-0.25</v>
      </c>
      <c r="J2058" s="12" t="str">
        <f t="shared" si="131"/>
        <v>GST/HST Payable</v>
      </c>
    </row>
    <row r="2059" spans="1:10" ht="16">
      <c r="A2059" s="13" t="s">
        <v>807</v>
      </c>
      <c r="B2059" s="12" t="s">
        <v>78</v>
      </c>
      <c r="D2059" s="12" t="s">
        <v>201</v>
      </c>
      <c r="E2059" s="12">
        <v>-3000</v>
      </c>
      <c r="F2059" s="14" t="str">
        <f t="shared" si="128"/>
        <v>2025-05-02Expense11005 Chequing (CIBC)-3000</v>
      </c>
      <c r="G2059" s="15">
        <f t="shared" si="129"/>
        <v>45779</v>
      </c>
      <c r="H2059" s="16" t="str">
        <f>IF((IFERROR((VLOOKUP(D2059,'Automation (QBO)'!A:B,2,FALSE)),"0"))=0,"Suspense",(IFERROR((VLOOKUP(D2059,'Automation (QBO)'!A:B,2,FALSE)),"Suspense")))</f>
        <v>Chequing (CIBC)</v>
      </c>
      <c r="I2059" s="17">
        <f t="shared" si="130"/>
        <v>-3000</v>
      </c>
      <c r="J2059" s="12" t="str">
        <f t="shared" si="131"/>
        <v>Chequing (CIBC)</v>
      </c>
    </row>
    <row r="2060" spans="1:10" ht="16">
      <c r="A2060" s="13" t="s">
        <v>807</v>
      </c>
      <c r="B2060" s="12" t="s">
        <v>78</v>
      </c>
      <c r="D2060" s="12" t="s">
        <v>657</v>
      </c>
      <c r="E2060" s="12">
        <v>3000</v>
      </c>
      <c r="F2060" s="14" t="str">
        <f t="shared" si="128"/>
        <v>2025-05-02Expense13007 Due to/from Saltire Rentals3000</v>
      </c>
      <c r="G2060" s="15">
        <f t="shared" si="129"/>
        <v>45779</v>
      </c>
      <c r="H2060" s="16" t="str">
        <f>IF((IFERROR((VLOOKUP(D2060,'Automation (QBO)'!A:B,2,FALSE)),"0"))=0,"Suspense",(IFERROR((VLOOKUP(D2060,'Automation (QBO)'!A:B,2,FALSE)),"Suspense")))</f>
        <v>Due to/from Saltire Rentals</v>
      </c>
      <c r="I2060" s="17">
        <f t="shared" si="130"/>
        <v>3000</v>
      </c>
      <c r="J2060" s="12" t="str">
        <f t="shared" si="131"/>
        <v>Due to/from Saltire Rentals</v>
      </c>
    </row>
    <row r="2061" spans="1:10" ht="16">
      <c r="A2061" s="13" t="s">
        <v>807</v>
      </c>
      <c r="B2061" s="12" t="s">
        <v>78</v>
      </c>
      <c r="D2061" s="12" t="s">
        <v>199</v>
      </c>
      <c r="E2061" s="12">
        <v>0</v>
      </c>
      <c r="F2061" s="14" t="str">
        <f t="shared" si="128"/>
        <v>2025-05-02Expense21020 GST/HST Payable0</v>
      </c>
      <c r="G2061" s="15">
        <f t="shared" si="129"/>
        <v>45779</v>
      </c>
      <c r="H2061" s="16" t="str">
        <f>IF((IFERROR((VLOOKUP(D2061,'Automation (QBO)'!A:B,2,FALSE)),"0"))=0,"Suspense",(IFERROR((VLOOKUP(D2061,'Automation (QBO)'!A:B,2,FALSE)),"Suspense")))</f>
        <v>GST/HST Payable</v>
      </c>
      <c r="I2061" s="17">
        <f t="shared" si="130"/>
        <v>0</v>
      </c>
      <c r="J2061" s="12" t="str">
        <f t="shared" si="131"/>
        <v>GST/HST Payable</v>
      </c>
    </row>
    <row r="2062" spans="1:10" ht="16">
      <c r="A2062" s="13" t="s">
        <v>807</v>
      </c>
      <c r="B2062" s="12" t="s">
        <v>78</v>
      </c>
      <c r="C2062" s="12" t="s">
        <v>81</v>
      </c>
      <c r="D2062" s="12" t="s">
        <v>315</v>
      </c>
      <c r="E2062" s="12">
        <v>85.68</v>
      </c>
      <c r="F2062" s="14" t="str">
        <f t="shared" si="128"/>
        <v>2025-05-02ExpenseHome Depot17015 Tools &amp; Equipment85.68</v>
      </c>
      <c r="G2062" s="15">
        <f t="shared" si="129"/>
        <v>45779</v>
      </c>
      <c r="H2062" s="16" t="str">
        <f>IF((IFERROR((VLOOKUP(D2062,'Automation (QBO)'!A:B,2,FALSE)),"0"))=0,"Suspense",(IFERROR((VLOOKUP(D2062,'Automation (QBO)'!A:B,2,FALSE)),"Suspense")))</f>
        <v>Tools &amp; Equipment</v>
      </c>
      <c r="I2062" s="17">
        <f t="shared" si="130"/>
        <v>85.68</v>
      </c>
      <c r="J2062" s="12" t="str">
        <f t="shared" si="131"/>
        <v>Tools &amp; Equipment</v>
      </c>
    </row>
    <row r="2063" spans="1:10" ht="16">
      <c r="A2063" s="13" t="s">
        <v>807</v>
      </c>
      <c r="B2063" s="12" t="s">
        <v>78</v>
      </c>
      <c r="C2063" s="12" t="s">
        <v>81</v>
      </c>
      <c r="D2063" s="12" t="s">
        <v>199</v>
      </c>
      <c r="E2063" s="12">
        <v>-4.28</v>
      </c>
      <c r="F2063" s="14" t="str">
        <f t="shared" si="128"/>
        <v>2025-05-02ExpenseHome Depot21020 GST/HST Payable-4.28</v>
      </c>
      <c r="G2063" s="15">
        <f t="shared" si="129"/>
        <v>45779</v>
      </c>
      <c r="H2063" s="16" t="str">
        <f>IF((IFERROR((VLOOKUP(D2063,'Automation (QBO)'!A:B,2,FALSE)),"0"))=0,"Suspense",(IFERROR((VLOOKUP(D2063,'Automation (QBO)'!A:B,2,FALSE)),"Suspense")))</f>
        <v>GST/HST Payable</v>
      </c>
      <c r="I2063" s="17">
        <f t="shared" si="130"/>
        <v>-4.28</v>
      </c>
      <c r="J2063" s="12" t="str">
        <f t="shared" si="131"/>
        <v>GST/HST Payable</v>
      </c>
    </row>
    <row r="2064" spans="1:10" ht="16">
      <c r="A2064" s="13" t="s">
        <v>807</v>
      </c>
      <c r="B2064" s="12" t="s">
        <v>78</v>
      </c>
      <c r="C2064" s="12" t="s">
        <v>81</v>
      </c>
      <c r="D2064" s="12" t="s">
        <v>506</v>
      </c>
      <c r="E2064" s="12">
        <v>89.96</v>
      </c>
      <c r="F2064" s="14" t="str">
        <f t="shared" si="128"/>
        <v>2025-05-02ExpenseHome Depot21010 Credit Card (CIBC Visa)89.96</v>
      </c>
      <c r="G2064" s="15">
        <f t="shared" si="129"/>
        <v>45779</v>
      </c>
      <c r="H2064" s="16" t="str">
        <f>IF((IFERROR((VLOOKUP(D2064,'Automation (QBO)'!A:B,2,FALSE)),"0"))=0,"Suspense",(IFERROR((VLOOKUP(D2064,'Automation (QBO)'!A:B,2,FALSE)),"Suspense")))</f>
        <v>Credit Card (CIBC Visa)</v>
      </c>
      <c r="I2064" s="17">
        <f t="shared" si="130"/>
        <v>89.96</v>
      </c>
      <c r="J2064" s="12" t="str">
        <f t="shared" si="131"/>
        <v>Credit Card (CIBC Visa)</v>
      </c>
    </row>
    <row r="2065" spans="1:10" ht="16">
      <c r="A2065" s="13" t="s">
        <v>807</v>
      </c>
      <c r="B2065" s="12" t="s">
        <v>78</v>
      </c>
      <c r="C2065" s="12" t="s">
        <v>791</v>
      </c>
      <c r="D2065" s="12" t="s">
        <v>506</v>
      </c>
      <c r="E2065" s="12">
        <v>5.6</v>
      </c>
      <c r="F2065" s="14" t="str">
        <f t="shared" si="128"/>
        <v>2025-05-02ExpenseHeritage Home &amp; Gifts Port Moody21010 Credit Card (CIBC Visa)5.6</v>
      </c>
      <c r="G2065" s="15">
        <f t="shared" si="129"/>
        <v>45779</v>
      </c>
      <c r="H2065" s="16" t="str">
        <f>IF((IFERROR((VLOOKUP(D2065,'Automation (QBO)'!A:B,2,FALSE)),"0"))=0,"Suspense",(IFERROR((VLOOKUP(D2065,'Automation (QBO)'!A:B,2,FALSE)),"Suspense")))</f>
        <v>Credit Card (CIBC Visa)</v>
      </c>
      <c r="I2065" s="17">
        <f t="shared" si="130"/>
        <v>5.6</v>
      </c>
      <c r="J2065" s="12" t="str">
        <f t="shared" si="131"/>
        <v>Credit Card (CIBC Visa)</v>
      </c>
    </row>
    <row r="2066" spans="1:10" ht="16">
      <c r="A2066" s="13" t="s">
        <v>808</v>
      </c>
      <c r="B2066" s="12" t="s">
        <v>78</v>
      </c>
      <c r="C2066" s="12" t="s">
        <v>103</v>
      </c>
      <c r="D2066" s="12" t="s">
        <v>661</v>
      </c>
      <c r="E2066" s="12">
        <v>15.76</v>
      </c>
      <c r="F2066" s="14" t="str">
        <f t="shared" si="128"/>
        <v>2025-05-03ExpenseRona51335 Project Expense - Materials15.76</v>
      </c>
      <c r="G2066" s="15">
        <f t="shared" si="129"/>
        <v>45780</v>
      </c>
      <c r="H2066" s="16" t="str">
        <f>IF((IFERROR((VLOOKUP(D2066,'Automation (QBO)'!A:B,2,FALSE)),"0"))=0,"Suspense",(IFERROR((VLOOKUP(D2066,'Automation (QBO)'!A:B,2,FALSE)),"Suspense")))</f>
        <v>Project Expense - Materials</v>
      </c>
      <c r="I2066" s="17">
        <f t="shared" si="130"/>
        <v>15.76</v>
      </c>
      <c r="J2066" s="12" t="str">
        <f t="shared" si="131"/>
        <v>Project Expense - Materials</v>
      </c>
    </row>
    <row r="2067" spans="1:10" ht="16">
      <c r="A2067" s="13" t="s">
        <v>808</v>
      </c>
      <c r="B2067" s="12" t="s">
        <v>78</v>
      </c>
      <c r="C2067" s="12" t="s">
        <v>103</v>
      </c>
      <c r="D2067" s="12" t="s">
        <v>199</v>
      </c>
      <c r="E2067" s="12">
        <v>-0.74</v>
      </c>
      <c r="F2067" s="14" t="str">
        <f t="shared" si="128"/>
        <v>2025-05-03ExpenseRona21020 GST/HST Payable-0.74</v>
      </c>
      <c r="G2067" s="15">
        <f t="shared" si="129"/>
        <v>45780</v>
      </c>
      <c r="H2067" s="16" t="str">
        <f>IF((IFERROR((VLOOKUP(D2067,'Automation (QBO)'!A:B,2,FALSE)),"0"))=0,"Suspense",(IFERROR((VLOOKUP(D2067,'Automation (QBO)'!A:B,2,FALSE)),"Suspense")))</f>
        <v>GST/HST Payable</v>
      </c>
      <c r="I2067" s="17">
        <f t="shared" si="130"/>
        <v>-0.74</v>
      </c>
      <c r="J2067" s="12" t="str">
        <f t="shared" si="131"/>
        <v>GST/HST Payable</v>
      </c>
    </row>
    <row r="2068" spans="1:10" ht="16">
      <c r="A2068" s="13" t="s">
        <v>808</v>
      </c>
      <c r="B2068" s="12" t="s">
        <v>78</v>
      </c>
      <c r="C2068" s="12" t="s">
        <v>103</v>
      </c>
      <c r="D2068" s="12" t="s">
        <v>506</v>
      </c>
      <c r="E2068" s="12">
        <v>16.5</v>
      </c>
      <c r="F2068" s="14" t="str">
        <f t="shared" si="128"/>
        <v>2025-05-03ExpenseRona21010 Credit Card (CIBC Visa)16.5</v>
      </c>
      <c r="G2068" s="15">
        <f t="shared" si="129"/>
        <v>45780</v>
      </c>
      <c r="H2068" s="16" t="str">
        <f>IF((IFERROR((VLOOKUP(D2068,'Automation (QBO)'!A:B,2,FALSE)),"0"))=0,"Suspense",(IFERROR((VLOOKUP(D2068,'Automation (QBO)'!A:B,2,FALSE)),"Suspense")))</f>
        <v>Credit Card (CIBC Visa)</v>
      </c>
      <c r="I2068" s="17">
        <f t="shared" si="130"/>
        <v>16.5</v>
      </c>
      <c r="J2068" s="12" t="str">
        <f t="shared" si="131"/>
        <v>Credit Card (CIBC Visa)</v>
      </c>
    </row>
    <row r="2069" spans="1:10" ht="16">
      <c r="A2069" s="13" t="s">
        <v>809</v>
      </c>
      <c r="B2069" s="12" t="s">
        <v>106</v>
      </c>
      <c r="C2069" s="12" t="s">
        <v>754</v>
      </c>
      <c r="D2069" s="12" t="s">
        <v>666</v>
      </c>
      <c r="E2069" s="12">
        <v>-100000</v>
      </c>
      <c r="F2069" s="14" t="str">
        <f t="shared" si="128"/>
        <v>2025-05-05PaymentBrowns Newport Village:BSH NewPort Patio Project12000 [Accounts Receivable]-100000</v>
      </c>
      <c r="G2069" s="15">
        <f t="shared" si="129"/>
        <v>45782</v>
      </c>
      <c r="H2069" s="16" t="str">
        <f>IF((IFERROR((VLOOKUP(D2069,'Automation (QBO)'!A:B,2,FALSE)),"0"))=0,"Suspense",(IFERROR((VLOOKUP(D2069,'Automation (QBO)'!A:B,2,FALSE)),"Suspense")))</f>
        <v>Accounts Recievable - Suspense</v>
      </c>
      <c r="I2069" s="17">
        <f t="shared" si="130"/>
        <v>-100000</v>
      </c>
      <c r="J2069" s="12" t="str">
        <f t="shared" si="131"/>
        <v>Accounts Recievable - Suspense</v>
      </c>
    </row>
    <row r="2070" spans="1:10" ht="16">
      <c r="A2070" s="13" t="s">
        <v>809</v>
      </c>
      <c r="B2070" s="12" t="s">
        <v>84</v>
      </c>
      <c r="C2070" s="12" t="s">
        <v>114</v>
      </c>
      <c r="D2070" s="12" t="s">
        <v>666</v>
      </c>
      <c r="E2070" s="12">
        <v>1827.45</v>
      </c>
      <c r="F2070" s="14" t="str">
        <f t="shared" si="128"/>
        <v>2025-05-05InvoiceGarden of Granite Winery:Garden of Granite Project12000 [Accounts Receivable]1827.45</v>
      </c>
      <c r="G2070" s="15">
        <f t="shared" si="129"/>
        <v>45782</v>
      </c>
      <c r="H2070" s="16" t="str">
        <f>IF((IFERROR((VLOOKUP(D2070,'Automation (QBO)'!A:B,2,FALSE)),"0"))=0,"Suspense",(IFERROR((VLOOKUP(D2070,'Automation (QBO)'!A:B,2,FALSE)),"Suspense")))</f>
        <v>Accounts Recievable - Suspense</v>
      </c>
      <c r="I2070" s="17">
        <f t="shared" si="130"/>
        <v>1827.45</v>
      </c>
      <c r="J2070" s="12" t="str">
        <f t="shared" si="131"/>
        <v>Accounts Recievable - Suspense</v>
      </c>
    </row>
    <row r="2071" spans="1:10" ht="16">
      <c r="A2071" s="13" t="s">
        <v>809</v>
      </c>
      <c r="B2071" s="12" t="s">
        <v>84</v>
      </c>
      <c r="C2071" s="12" t="s">
        <v>114</v>
      </c>
      <c r="D2071" s="12" t="s">
        <v>667</v>
      </c>
      <c r="E2071" s="12">
        <v>362.51</v>
      </c>
      <c r="F2071" s="14" t="str">
        <f t="shared" si="128"/>
        <v>2025-05-05InvoiceGarden of Granite Winery:Garden of Granite Project41005 Labour - Project Managment362.51</v>
      </c>
      <c r="G2071" s="15">
        <f t="shared" si="129"/>
        <v>45782</v>
      </c>
      <c r="H2071" s="16" t="str">
        <f>IF((IFERROR((VLOOKUP(D2071,'Automation (QBO)'!A:B,2,FALSE)),"0"))=0,"Suspense",(IFERROR((VLOOKUP(D2071,'Automation (QBO)'!A:B,2,FALSE)),"Suspense")))</f>
        <v>Labour - Project Managment</v>
      </c>
      <c r="I2071" s="17">
        <f t="shared" si="130"/>
        <v>362.51</v>
      </c>
      <c r="J2071" s="12" t="str">
        <f t="shared" si="131"/>
        <v>Labour - Project Managment</v>
      </c>
    </row>
    <row r="2072" spans="1:10" ht="16">
      <c r="A2072" s="13" t="s">
        <v>809</v>
      </c>
      <c r="B2072" s="12" t="s">
        <v>84</v>
      </c>
      <c r="C2072" s="12" t="s">
        <v>114</v>
      </c>
      <c r="D2072" s="12" t="s">
        <v>761</v>
      </c>
      <c r="E2072" s="12">
        <v>72.5</v>
      </c>
      <c r="F2072" s="14" t="str">
        <f t="shared" si="128"/>
        <v>2025-05-05InvoiceGarden of Granite Winery:Garden of Granite Project42020 Margin - Subcontractor72.5</v>
      </c>
      <c r="G2072" s="15">
        <f t="shared" si="129"/>
        <v>45782</v>
      </c>
      <c r="H2072" s="16" t="str">
        <f>IF((IFERROR((VLOOKUP(D2072,'Automation (QBO)'!A:B,2,FALSE)),"0"))=0,"Suspense",(IFERROR((VLOOKUP(D2072,'Automation (QBO)'!A:B,2,FALSE)),"Suspense")))</f>
        <v>Margin - Subcontractor</v>
      </c>
      <c r="I2072" s="17">
        <f t="shared" si="130"/>
        <v>72.5</v>
      </c>
      <c r="J2072" s="12" t="str">
        <f t="shared" si="131"/>
        <v>Margin - Subcontractor</v>
      </c>
    </row>
    <row r="2073" spans="1:10" ht="16">
      <c r="A2073" s="13" t="s">
        <v>809</v>
      </c>
      <c r="B2073" s="12" t="s">
        <v>84</v>
      </c>
      <c r="C2073" s="12" t="s">
        <v>114</v>
      </c>
      <c r="D2073" s="12" t="s">
        <v>844</v>
      </c>
      <c r="E2073" s="12">
        <v>307.83999999999997</v>
      </c>
      <c r="F2073" s="14" t="str">
        <f t="shared" si="128"/>
        <v>2025-05-05InvoiceGarden of Granite Winery:Garden of Granite Project42035 Billable Expense Income307.84</v>
      </c>
      <c r="G2073" s="15">
        <f t="shared" si="129"/>
        <v>45782</v>
      </c>
      <c r="H2073" s="16" t="str">
        <f>IF((IFERROR((VLOOKUP(D2073,'Automation (QBO)'!A:B,2,FALSE)),"0"))=0,"Suspense",(IFERROR((VLOOKUP(D2073,'Automation (QBO)'!A:B,2,FALSE)),"Suspense")))</f>
        <v>Suspense</v>
      </c>
      <c r="I2073" s="17">
        <f t="shared" si="130"/>
        <v>307.83999999999997</v>
      </c>
      <c r="J2073" s="12" t="str">
        <f t="shared" si="131"/>
        <v>Suspense</v>
      </c>
    </row>
    <row r="2074" spans="1:10" ht="16">
      <c r="A2074" s="13" t="s">
        <v>809</v>
      </c>
      <c r="B2074" s="12" t="s">
        <v>84</v>
      </c>
      <c r="C2074" s="12" t="s">
        <v>114</v>
      </c>
      <c r="D2074" s="12" t="s">
        <v>760</v>
      </c>
      <c r="E2074" s="12">
        <v>61.57</v>
      </c>
      <c r="F2074" s="14" t="str">
        <f t="shared" si="128"/>
        <v>2025-05-05InvoiceGarden of Granite Winery:Garden of Granite Project42015 Margin - Materials61.57</v>
      </c>
      <c r="G2074" s="15">
        <f t="shared" si="129"/>
        <v>45782</v>
      </c>
      <c r="H2074" s="16" t="str">
        <f>IF((IFERROR((VLOOKUP(D2074,'Automation (QBO)'!A:B,2,FALSE)),"0"))=0,"Suspense",(IFERROR((VLOOKUP(D2074,'Automation (QBO)'!A:B,2,FALSE)),"Suspense")))</f>
        <v>Margin - Materials</v>
      </c>
      <c r="I2074" s="17">
        <f t="shared" si="130"/>
        <v>61.57</v>
      </c>
      <c r="J2074" s="12" t="str">
        <f t="shared" si="131"/>
        <v>Margin - Materials</v>
      </c>
    </row>
    <row r="2075" spans="1:10" ht="16">
      <c r="A2075" s="13" t="s">
        <v>809</v>
      </c>
      <c r="B2075" s="12" t="s">
        <v>84</v>
      </c>
      <c r="C2075" s="12" t="s">
        <v>114</v>
      </c>
      <c r="D2075" s="12" t="s">
        <v>759</v>
      </c>
      <c r="E2075" s="12">
        <v>780</v>
      </c>
      <c r="F2075" s="14" t="str">
        <f t="shared" si="128"/>
        <v>2025-05-05InvoiceGarden of Granite Winery:Garden of Granite Project41006 Labour - General780</v>
      </c>
      <c r="G2075" s="15">
        <f t="shared" si="129"/>
        <v>45782</v>
      </c>
      <c r="H2075" s="16" t="str">
        <f>IF((IFERROR((VLOOKUP(D2075,'Automation (QBO)'!A:B,2,FALSE)),"0"))=0,"Suspense",(IFERROR((VLOOKUP(D2075,'Automation (QBO)'!A:B,2,FALSE)),"Suspense")))</f>
        <v>Labour - General</v>
      </c>
      <c r="I2075" s="17">
        <f t="shared" si="130"/>
        <v>780</v>
      </c>
      <c r="J2075" s="12" t="str">
        <f t="shared" si="131"/>
        <v>Labour - General</v>
      </c>
    </row>
    <row r="2076" spans="1:10" ht="16">
      <c r="A2076" s="13" t="s">
        <v>809</v>
      </c>
      <c r="B2076" s="12" t="s">
        <v>84</v>
      </c>
      <c r="C2076" s="12" t="s">
        <v>114</v>
      </c>
      <c r="D2076" s="12" t="s">
        <v>762</v>
      </c>
      <c r="E2076" s="12">
        <v>156</v>
      </c>
      <c r="F2076" s="14" t="str">
        <f t="shared" si="128"/>
        <v>2025-05-05InvoiceGarden of Granite Winery:Garden of Granite Project42025 Margin - Labour156</v>
      </c>
      <c r="G2076" s="15">
        <f t="shared" si="129"/>
        <v>45782</v>
      </c>
      <c r="H2076" s="16" t="str">
        <f>IF((IFERROR((VLOOKUP(D2076,'Automation (QBO)'!A:B,2,FALSE)),"0"))=0,"Suspense",(IFERROR((VLOOKUP(D2076,'Automation (QBO)'!A:B,2,FALSE)),"Suspense")))</f>
        <v>Margin - Labour</v>
      </c>
      <c r="I2076" s="17">
        <f t="shared" si="130"/>
        <v>156</v>
      </c>
      <c r="J2076" s="12" t="str">
        <f t="shared" si="131"/>
        <v>Margin - Labour</v>
      </c>
    </row>
    <row r="2077" spans="1:10" ht="16">
      <c r="A2077" s="13" t="s">
        <v>809</v>
      </c>
      <c r="B2077" s="12" t="s">
        <v>84</v>
      </c>
      <c r="C2077" s="12" t="s">
        <v>114</v>
      </c>
      <c r="D2077" s="12" t="s">
        <v>199</v>
      </c>
      <c r="E2077" s="12">
        <v>87.03</v>
      </c>
      <c r="F2077" s="14" t="str">
        <f t="shared" si="128"/>
        <v>2025-05-05InvoiceGarden of Granite Winery:Garden of Granite Project21020 GST/HST Payable87.03</v>
      </c>
      <c r="G2077" s="15">
        <f t="shared" si="129"/>
        <v>45782</v>
      </c>
      <c r="H2077" s="16" t="str">
        <f>IF((IFERROR((VLOOKUP(D2077,'Automation (QBO)'!A:B,2,FALSE)),"0"))=0,"Suspense",(IFERROR((VLOOKUP(D2077,'Automation (QBO)'!A:B,2,FALSE)),"Suspense")))</f>
        <v>GST/HST Payable</v>
      </c>
      <c r="I2077" s="17">
        <f t="shared" si="130"/>
        <v>87.03</v>
      </c>
      <c r="J2077" s="12" t="str">
        <f t="shared" si="131"/>
        <v>GST/HST Payable</v>
      </c>
    </row>
    <row r="2078" spans="1:10" ht="16">
      <c r="A2078" s="13" t="s">
        <v>809</v>
      </c>
      <c r="B2078" s="12" t="s">
        <v>84</v>
      </c>
      <c r="C2078" s="12" t="s">
        <v>755</v>
      </c>
      <c r="D2078" s="12" t="s">
        <v>667</v>
      </c>
      <c r="E2078" s="12">
        <v>850</v>
      </c>
      <c r="F2078" s="14" t="str">
        <f t="shared" si="128"/>
        <v>2025-05-05InvoiceGranville Island Brewing.41005 Labour - Project Managment850</v>
      </c>
      <c r="G2078" s="15">
        <f t="shared" si="129"/>
        <v>45782</v>
      </c>
      <c r="H2078" s="16" t="str">
        <f>IF((IFERROR((VLOOKUP(D2078,'Automation (QBO)'!A:B,2,FALSE)),"0"))=0,"Suspense",(IFERROR((VLOOKUP(D2078,'Automation (QBO)'!A:B,2,FALSE)),"Suspense")))</f>
        <v>Labour - Project Managment</v>
      </c>
      <c r="I2078" s="17">
        <f t="shared" si="130"/>
        <v>850</v>
      </c>
      <c r="J2078" s="12" t="str">
        <f t="shared" si="131"/>
        <v>Labour - Project Managment</v>
      </c>
    </row>
    <row r="2079" spans="1:10" ht="16">
      <c r="A2079" s="13" t="s">
        <v>809</v>
      </c>
      <c r="B2079" s="12" t="s">
        <v>84</v>
      </c>
      <c r="C2079" s="12" t="s">
        <v>755</v>
      </c>
      <c r="D2079" s="12" t="s">
        <v>761</v>
      </c>
      <c r="E2079" s="12">
        <v>170</v>
      </c>
      <c r="F2079" s="14" t="str">
        <f t="shared" si="128"/>
        <v>2025-05-05InvoiceGranville Island Brewing.42020 Margin - Subcontractor170</v>
      </c>
      <c r="G2079" s="15">
        <f t="shared" si="129"/>
        <v>45782</v>
      </c>
      <c r="H2079" s="16" t="str">
        <f>IF((IFERROR((VLOOKUP(D2079,'Automation (QBO)'!A:B,2,FALSE)),"0"))=0,"Suspense",(IFERROR((VLOOKUP(D2079,'Automation (QBO)'!A:B,2,FALSE)),"Suspense")))</f>
        <v>Margin - Subcontractor</v>
      </c>
      <c r="I2079" s="17">
        <f t="shared" si="130"/>
        <v>170</v>
      </c>
      <c r="J2079" s="12" t="str">
        <f t="shared" si="131"/>
        <v>Margin - Subcontractor</v>
      </c>
    </row>
    <row r="2080" spans="1:10" ht="16">
      <c r="A2080" s="13" t="s">
        <v>809</v>
      </c>
      <c r="B2080" s="12" t="s">
        <v>84</v>
      </c>
      <c r="C2080" s="12" t="s">
        <v>755</v>
      </c>
      <c r="D2080" s="12" t="s">
        <v>759</v>
      </c>
      <c r="E2080" s="12">
        <v>255</v>
      </c>
      <c r="F2080" s="14" t="str">
        <f t="shared" si="128"/>
        <v>2025-05-05InvoiceGranville Island Brewing.41006 Labour - General255</v>
      </c>
      <c r="G2080" s="15">
        <f t="shared" si="129"/>
        <v>45782</v>
      </c>
      <c r="H2080" s="16" t="str">
        <f>IF((IFERROR((VLOOKUP(D2080,'Automation (QBO)'!A:B,2,FALSE)),"0"))=0,"Suspense",(IFERROR((VLOOKUP(D2080,'Automation (QBO)'!A:B,2,FALSE)),"Suspense")))</f>
        <v>Labour - General</v>
      </c>
      <c r="I2080" s="17">
        <f t="shared" si="130"/>
        <v>255</v>
      </c>
      <c r="J2080" s="12" t="str">
        <f t="shared" si="131"/>
        <v>Labour - General</v>
      </c>
    </row>
    <row r="2081" spans="1:10" ht="16">
      <c r="A2081" s="13" t="s">
        <v>809</v>
      </c>
      <c r="B2081" s="12" t="s">
        <v>84</v>
      </c>
      <c r="C2081" s="12" t="s">
        <v>755</v>
      </c>
      <c r="D2081" s="12" t="s">
        <v>199</v>
      </c>
      <c r="E2081" s="12">
        <v>63.75</v>
      </c>
      <c r="F2081" s="14" t="str">
        <f t="shared" si="128"/>
        <v>2025-05-05InvoiceGranville Island Brewing.21020 GST/HST Payable63.75</v>
      </c>
      <c r="G2081" s="15">
        <f t="shared" si="129"/>
        <v>45782</v>
      </c>
      <c r="H2081" s="16" t="str">
        <f>IF((IFERROR((VLOOKUP(D2081,'Automation (QBO)'!A:B,2,FALSE)),"0"))=0,"Suspense",(IFERROR((VLOOKUP(D2081,'Automation (QBO)'!A:B,2,FALSE)),"Suspense")))</f>
        <v>GST/HST Payable</v>
      </c>
      <c r="I2081" s="17">
        <f t="shared" si="130"/>
        <v>63.75</v>
      </c>
      <c r="J2081" s="12" t="str">
        <f t="shared" si="131"/>
        <v>GST/HST Payable</v>
      </c>
    </row>
    <row r="2082" spans="1:10" ht="16">
      <c r="A2082" s="13" t="s">
        <v>809</v>
      </c>
      <c r="B2082" s="12" t="s">
        <v>99</v>
      </c>
      <c r="D2082" s="12" t="s">
        <v>201</v>
      </c>
      <c r="E2082" s="12">
        <v>-5000</v>
      </c>
      <c r="F2082" s="14" t="str">
        <f t="shared" si="128"/>
        <v>2025-05-05Credit Card Payment11005 Chequing (CIBC)-5000</v>
      </c>
      <c r="G2082" s="15">
        <f t="shared" si="129"/>
        <v>45782</v>
      </c>
      <c r="H2082" s="16" t="str">
        <f>IF((IFERROR((VLOOKUP(D2082,'Automation (QBO)'!A:B,2,FALSE)),"0"))=0,"Suspense",(IFERROR((VLOOKUP(D2082,'Automation (QBO)'!A:B,2,FALSE)),"Suspense")))</f>
        <v>Chequing (CIBC)</v>
      </c>
      <c r="I2082" s="17">
        <f t="shared" si="130"/>
        <v>-5000</v>
      </c>
      <c r="J2082" s="12" t="str">
        <f t="shared" si="131"/>
        <v>Chequing (CIBC)</v>
      </c>
    </row>
    <row r="2083" spans="1:10" ht="16">
      <c r="A2083" s="13" t="s">
        <v>809</v>
      </c>
      <c r="B2083" s="12" t="s">
        <v>106</v>
      </c>
      <c r="C2083" s="12" t="s">
        <v>118</v>
      </c>
      <c r="D2083" s="12" t="s">
        <v>666</v>
      </c>
      <c r="E2083" s="12">
        <v>-750</v>
      </c>
      <c r="F2083" s="14" t="str">
        <f t="shared" si="128"/>
        <v>2025-05-05Payment1262541 B.C Ltd.12000 [Accounts Receivable]-750</v>
      </c>
      <c r="G2083" s="15">
        <f t="shared" si="129"/>
        <v>45782</v>
      </c>
      <c r="H2083" s="16" t="str">
        <f>IF((IFERROR((VLOOKUP(D2083,'Automation (QBO)'!A:B,2,FALSE)),"0"))=0,"Suspense",(IFERROR((VLOOKUP(D2083,'Automation (QBO)'!A:B,2,FALSE)),"Suspense")))</f>
        <v>Accounts Recievable - Suspense</v>
      </c>
      <c r="I2083" s="17">
        <f t="shared" si="130"/>
        <v>-750</v>
      </c>
      <c r="J2083" s="12" t="str">
        <f t="shared" si="131"/>
        <v>Accounts Recievable - Suspense</v>
      </c>
    </row>
    <row r="2084" spans="1:10" ht="16">
      <c r="A2084" s="13" t="s">
        <v>809</v>
      </c>
      <c r="B2084" s="12" t="s">
        <v>106</v>
      </c>
      <c r="C2084" s="12" t="s">
        <v>118</v>
      </c>
      <c r="D2084" s="12" t="s">
        <v>201</v>
      </c>
      <c r="E2084" s="12">
        <v>750</v>
      </c>
      <c r="F2084" s="14" t="str">
        <f t="shared" si="128"/>
        <v>2025-05-05Payment1262541 B.C Ltd.11005 Chequing (CIBC)750</v>
      </c>
      <c r="G2084" s="15">
        <f t="shared" si="129"/>
        <v>45782</v>
      </c>
      <c r="H2084" s="16" t="str">
        <f>IF((IFERROR((VLOOKUP(D2084,'Automation (QBO)'!A:B,2,FALSE)),"0"))=0,"Suspense",(IFERROR((VLOOKUP(D2084,'Automation (QBO)'!A:B,2,FALSE)),"Suspense")))</f>
        <v>Chequing (CIBC)</v>
      </c>
      <c r="I2084" s="17">
        <f t="shared" si="130"/>
        <v>750</v>
      </c>
      <c r="J2084" s="12" t="str">
        <f t="shared" si="131"/>
        <v>Chequing (CIBC)</v>
      </c>
    </row>
    <row r="2085" spans="1:10" ht="16">
      <c r="A2085" s="13" t="s">
        <v>809</v>
      </c>
      <c r="B2085" s="12" t="s">
        <v>84</v>
      </c>
      <c r="C2085" s="12" t="s">
        <v>114</v>
      </c>
      <c r="D2085" s="12" t="s">
        <v>218</v>
      </c>
      <c r="E2085" s="12">
        <v>35000</v>
      </c>
      <c r="F2085" s="14" t="str">
        <f t="shared" si="128"/>
        <v>2025-05-05InvoiceGarden of Granite Winery:Garden of Granite Project21045 Deposit Received35000</v>
      </c>
      <c r="G2085" s="15">
        <f t="shared" si="129"/>
        <v>45782</v>
      </c>
      <c r="H2085" s="16" t="str">
        <f>IF((IFERROR((VLOOKUP(D2085,'Automation (QBO)'!A:B,2,FALSE)),"0"))=0,"Suspense",(IFERROR((VLOOKUP(D2085,'Automation (QBO)'!A:B,2,FALSE)),"Suspense")))</f>
        <v>Liability - Depostis Received</v>
      </c>
      <c r="I2085" s="17">
        <f t="shared" si="130"/>
        <v>35000</v>
      </c>
      <c r="J2085" s="12" t="str">
        <f t="shared" si="131"/>
        <v>Liability - Depostis Received</v>
      </c>
    </row>
    <row r="2086" spans="1:10" ht="16">
      <c r="A2086" s="13" t="s">
        <v>809</v>
      </c>
      <c r="B2086" s="12" t="s">
        <v>84</v>
      </c>
      <c r="C2086" s="12" t="s">
        <v>114</v>
      </c>
      <c r="D2086" s="12" t="s">
        <v>199</v>
      </c>
      <c r="E2086" s="12">
        <v>0</v>
      </c>
      <c r="F2086" s="14" t="str">
        <f t="shared" si="128"/>
        <v>2025-05-05InvoiceGarden of Granite Winery:Garden of Granite Project21020 GST/HST Payable0</v>
      </c>
      <c r="G2086" s="15">
        <f t="shared" si="129"/>
        <v>45782</v>
      </c>
      <c r="H2086" s="16" t="str">
        <f>IF((IFERROR((VLOOKUP(D2086,'Automation (QBO)'!A:B,2,FALSE)),"0"))=0,"Suspense",(IFERROR((VLOOKUP(D2086,'Automation (QBO)'!A:B,2,FALSE)),"Suspense")))</f>
        <v>GST/HST Payable</v>
      </c>
      <c r="I2086" s="17">
        <f t="shared" si="130"/>
        <v>0</v>
      </c>
      <c r="J2086" s="12" t="str">
        <f t="shared" si="131"/>
        <v>GST/HST Payable</v>
      </c>
    </row>
    <row r="2087" spans="1:10" ht="16">
      <c r="A2087" s="13" t="s">
        <v>809</v>
      </c>
      <c r="B2087" s="12" t="s">
        <v>84</v>
      </c>
      <c r="C2087" s="12" t="s">
        <v>114</v>
      </c>
      <c r="D2087" s="12" t="s">
        <v>666</v>
      </c>
      <c r="E2087" s="12">
        <v>35000</v>
      </c>
      <c r="F2087" s="14" t="str">
        <f t="shared" si="128"/>
        <v>2025-05-05InvoiceGarden of Granite Winery:Garden of Granite Project12000 [Accounts Receivable]35000</v>
      </c>
      <c r="G2087" s="15">
        <f t="shared" si="129"/>
        <v>45782</v>
      </c>
      <c r="H2087" s="16" t="str">
        <f>IF((IFERROR((VLOOKUP(D2087,'Automation (QBO)'!A:B,2,FALSE)),"0"))=0,"Suspense",(IFERROR((VLOOKUP(D2087,'Automation (QBO)'!A:B,2,FALSE)),"Suspense")))</f>
        <v>Accounts Recievable - Suspense</v>
      </c>
      <c r="I2087" s="17">
        <f t="shared" si="130"/>
        <v>35000</v>
      </c>
      <c r="J2087" s="12" t="str">
        <f t="shared" si="131"/>
        <v>Accounts Recievable - Suspense</v>
      </c>
    </row>
    <row r="2088" spans="1:10" ht="16">
      <c r="A2088" s="13" t="s">
        <v>809</v>
      </c>
      <c r="B2088" s="12" t="s">
        <v>78</v>
      </c>
      <c r="C2088" s="12" t="s">
        <v>101</v>
      </c>
      <c r="D2088" s="12" t="s">
        <v>384</v>
      </c>
      <c r="E2088" s="12">
        <v>10.66</v>
      </c>
      <c r="F2088" s="14" t="str">
        <f t="shared" si="128"/>
        <v>2025-05-05ExpenseAmazon52165 Subscriptions (Annual)10.66</v>
      </c>
      <c r="G2088" s="15">
        <f t="shared" si="129"/>
        <v>45782</v>
      </c>
      <c r="H2088" s="16" t="str">
        <f>IF((IFERROR((VLOOKUP(D2088,'Automation (QBO)'!A:B,2,FALSE)),"0"))=0,"Suspense",(IFERROR((VLOOKUP(D2088,'Automation (QBO)'!A:B,2,FALSE)),"Suspense")))</f>
        <v>Subscriptions (Annual)</v>
      </c>
      <c r="I2088" s="17">
        <f t="shared" si="130"/>
        <v>10.66</v>
      </c>
      <c r="J2088" s="12" t="str">
        <f t="shared" si="131"/>
        <v>Subscriptions (Annual)</v>
      </c>
    </row>
    <row r="2089" spans="1:10" ht="16">
      <c r="A2089" s="13" t="s">
        <v>809</v>
      </c>
      <c r="B2089" s="12" t="s">
        <v>78</v>
      </c>
      <c r="C2089" s="12" t="s">
        <v>101</v>
      </c>
      <c r="D2089" s="12" t="s">
        <v>199</v>
      </c>
      <c r="E2089" s="12">
        <v>-0.53</v>
      </c>
      <c r="F2089" s="14" t="str">
        <f t="shared" si="128"/>
        <v>2025-05-05ExpenseAmazon21020 GST/HST Payable-0.53</v>
      </c>
      <c r="G2089" s="15">
        <f t="shared" si="129"/>
        <v>45782</v>
      </c>
      <c r="H2089" s="16" t="str">
        <f>IF((IFERROR((VLOOKUP(D2089,'Automation (QBO)'!A:B,2,FALSE)),"0"))=0,"Suspense",(IFERROR((VLOOKUP(D2089,'Automation (QBO)'!A:B,2,FALSE)),"Suspense")))</f>
        <v>GST/HST Payable</v>
      </c>
      <c r="I2089" s="17">
        <f t="shared" si="130"/>
        <v>-0.53</v>
      </c>
      <c r="J2089" s="12" t="str">
        <f t="shared" si="131"/>
        <v>GST/HST Payable</v>
      </c>
    </row>
    <row r="2090" spans="1:10" ht="16">
      <c r="A2090" s="13" t="s">
        <v>809</v>
      </c>
      <c r="B2090" s="12" t="s">
        <v>78</v>
      </c>
      <c r="C2090" s="12" t="s">
        <v>101</v>
      </c>
      <c r="D2090" s="12" t="s">
        <v>506</v>
      </c>
      <c r="E2090" s="12">
        <v>11.19</v>
      </c>
      <c r="F2090" s="14" t="str">
        <f t="shared" si="128"/>
        <v>2025-05-05ExpenseAmazon21010 Credit Card (CIBC Visa)11.19</v>
      </c>
      <c r="G2090" s="15">
        <f t="shared" si="129"/>
        <v>45782</v>
      </c>
      <c r="H2090" s="16" t="str">
        <f>IF((IFERROR((VLOOKUP(D2090,'Automation (QBO)'!A:B,2,FALSE)),"0"))=0,"Suspense",(IFERROR((VLOOKUP(D2090,'Automation (QBO)'!A:B,2,FALSE)),"Suspense")))</f>
        <v>Credit Card (CIBC Visa)</v>
      </c>
      <c r="I2090" s="17">
        <f t="shared" si="130"/>
        <v>11.19</v>
      </c>
      <c r="J2090" s="12" t="str">
        <f t="shared" si="131"/>
        <v>Credit Card (CIBC Visa)</v>
      </c>
    </row>
    <row r="2091" spans="1:10" ht="16">
      <c r="A2091" s="13" t="s">
        <v>809</v>
      </c>
      <c r="B2091" s="12" t="s">
        <v>78</v>
      </c>
      <c r="C2091" s="12" t="s">
        <v>791</v>
      </c>
      <c r="D2091" s="12" t="s">
        <v>661</v>
      </c>
      <c r="E2091" s="12">
        <v>14.53</v>
      </c>
      <c r="F2091" s="14" t="str">
        <f t="shared" si="128"/>
        <v>2025-05-05ExpenseHeritage Home &amp; Gifts Port Moody51335 Project Expense - Materials14.53</v>
      </c>
      <c r="G2091" s="15">
        <f t="shared" si="129"/>
        <v>45782</v>
      </c>
      <c r="H2091" s="16" t="str">
        <f>IF((IFERROR((VLOOKUP(D2091,'Automation (QBO)'!A:B,2,FALSE)),"0"))=0,"Suspense",(IFERROR((VLOOKUP(D2091,'Automation (QBO)'!A:B,2,FALSE)),"Suspense")))</f>
        <v>Project Expense - Materials</v>
      </c>
      <c r="I2091" s="17">
        <f t="shared" si="130"/>
        <v>14.53</v>
      </c>
      <c r="J2091" s="12" t="str">
        <f t="shared" si="131"/>
        <v>Project Expense - Materials</v>
      </c>
    </row>
    <row r="2092" spans="1:10" ht="16">
      <c r="A2092" s="13" t="s">
        <v>809</v>
      </c>
      <c r="B2092" s="12" t="s">
        <v>78</v>
      </c>
      <c r="C2092" s="12" t="s">
        <v>791</v>
      </c>
      <c r="D2092" s="12" t="s">
        <v>199</v>
      </c>
      <c r="E2092" s="12">
        <v>-0.67</v>
      </c>
      <c r="F2092" s="14" t="str">
        <f t="shared" si="128"/>
        <v>2025-05-05ExpenseHeritage Home &amp; Gifts Port Moody21020 GST/HST Payable-0.67</v>
      </c>
      <c r="G2092" s="15">
        <f t="shared" si="129"/>
        <v>45782</v>
      </c>
      <c r="H2092" s="16" t="str">
        <f>IF((IFERROR((VLOOKUP(D2092,'Automation (QBO)'!A:B,2,FALSE)),"0"))=0,"Suspense",(IFERROR((VLOOKUP(D2092,'Automation (QBO)'!A:B,2,FALSE)),"Suspense")))</f>
        <v>GST/HST Payable</v>
      </c>
      <c r="I2092" s="17">
        <f t="shared" si="130"/>
        <v>-0.67</v>
      </c>
      <c r="J2092" s="12" t="str">
        <f t="shared" si="131"/>
        <v>GST/HST Payable</v>
      </c>
    </row>
    <row r="2093" spans="1:10" ht="16">
      <c r="A2093" s="13" t="s">
        <v>809</v>
      </c>
      <c r="B2093" s="12" t="s">
        <v>78</v>
      </c>
      <c r="C2093" s="12" t="s">
        <v>161</v>
      </c>
      <c r="D2093" s="12" t="s">
        <v>655</v>
      </c>
      <c r="E2093" s="12">
        <v>6198.33</v>
      </c>
      <c r="F2093" s="14" t="str">
        <f t="shared" si="128"/>
        <v>2025-05-05ExpenseMetallica Mfg.51320 Project Expense - Subcontractors6198.33</v>
      </c>
      <c r="G2093" s="15">
        <f t="shared" si="129"/>
        <v>45782</v>
      </c>
      <c r="H2093" s="16" t="str">
        <f>IF((IFERROR((VLOOKUP(D2093,'Automation (QBO)'!A:B,2,FALSE)),"0"))=0,"Suspense",(IFERROR((VLOOKUP(D2093,'Automation (QBO)'!A:B,2,FALSE)),"Suspense")))</f>
        <v>Project Expense - Subcontractors</v>
      </c>
      <c r="I2093" s="17">
        <f t="shared" si="130"/>
        <v>6198.33</v>
      </c>
      <c r="J2093" s="12" t="str">
        <f t="shared" si="131"/>
        <v>Project Expense - Subcontractors</v>
      </c>
    </row>
    <row r="2094" spans="1:10" ht="16">
      <c r="A2094" s="13" t="s">
        <v>809</v>
      </c>
      <c r="B2094" s="12" t="s">
        <v>78</v>
      </c>
      <c r="C2094" s="12" t="s">
        <v>161</v>
      </c>
      <c r="D2094" s="12" t="s">
        <v>199</v>
      </c>
      <c r="E2094" s="12">
        <v>-289.64</v>
      </c>
      <c r="F2094" s="14" t="str">
        <f t="shared" si="128"/>
        <v>2025-05-05ExpenseMetallica Mfg.21020 GST/HST Payable-289.64</v>
      </c>
      <c r="G2094" s="15">
        <f t="shared" si="129"/>
        <v>45782</v>
      </c>
      <c r="H2094" s="16" t="str">
        <f>IF((IFERROR((VLOOKUP(D2094,'Automation (QBO)'!A:B,2,FALSE)),"0"))=0,"Suspense",(IFERROR((VLOOKUP(D2094,'Automation (QBO)'!A:B,2,FALSE)),"Suspense")))</f>
        <v>GST/HST Payable</v>
      </c>
      <c r="I2094" s="17">
        <f t="shared" si="130"/>
        <v>-289.64</v>
      </c>
      <c r="J2094" s="12" t="str">
        <f t="shared" si="131"/>
        <v>GST/HST Payable</v>
      </c>
    </row>
    <row r="2095" spans="1:10" ht="16">
      <c r="A2095" s="13" t="s">
        <v>809</v>
      </c>
      <c r="B2095" s="12" t="s">
        <v>78</v>
      </c>
      <c r="C2095" s="12" t="s">
        <v>152</v>
      </c>
      <c r="D2095" s="12" t="s">
        <v>213</v>
      </c>
      <c r="E2095" s="12">
        <v>167.73</v>
      </c>
      <c r="F2095" s="14" t="str">
        <f t="shared" si="128"/>
        <v>2025-05-05ExpenseMr Lube51305 COGS - Miscellaneous (Vehicle)167.73</v>
      </c>
      <c r="G2095" s="15">
        <f t="shared" si="129"/>
        <v>45782</v>
      </c>
      <c r="H2095" s="16" t="str">
        <f>IF((IFERROR((VLOOKUP(D2095,'Automation (QBO)'!A:B,2,FALSE)),"0"))=0,"Suspense",(IFERROR((VLOOKUP(D2095,'Automation (QBO)'!A:B,2,FALSE)),"Suspense")))</f>
        <v>COGS - Miscellaneous (Vehicle)</v>
      </c>
      <c r="I2095" s="17">
        <f t="shared" si="130"/>
        <v>167.73</v>
      </c>
      <c r="J2095" s="12" t="str">
        <f t="shared" si="131"/>
        <v>COGS - Miscellaneous (Vehicle)</v>
      </c>
    </row>
    <row r="2096" spans="1:10" ht="16">
      <c r="A2096" s="13" t="s">
        <v>809</v>
      </c>
      <c r="B2096" s="12" t="s">
        <v>78</v>
      </c>
      <c r="C2096" s="12" t="s">
        <v>152</v>
      </c>
      <c r="D2096" s="12" t="s">
        <v>199</v>
      </c>
      <c r="E2096" s="12">
        <v>-7.84</v>
      </c>
      <c r="F2096" s="14" t="str">
        <f t="shared" si="128"/>
        <v>2025-05-05ExpenseMr Lube21020 GST/HST Payable-7.84</v>
      </c>
      <c r="G2096" s="15">
        <f t="shared" si="129"/>
        <v>45782</v>
      </c>
      <c r="H2096" s="16" t="str">
        <f>IF((IFERROR((VLOOKUP(D2096,'Automation (QBO)'!A:B,2,FALSE)),"0"))=0,"Suspense",(IFERROR((VLOOKUP(D2096,'Automation (QBO)'!A:B,2,FALSE)),"Suspense")))</f>
        <v>GST/HST Payable</v>
      </c>
      <c r="I2096" s="17">
        <f t="shared" si="130"/>
        <v>-7.84</v>
      </c>
      <c r="J2096" s="12" t="str">
        <f t="shared" si="131"/>
        <v>GST/HST Payable</v>
      </c>
    </row>
    <row r="2097" spans="1:10" ht="16">
      <c r="A2097" s="13" t="s">
        <v>809</v>
      </c>
      <c r="B2097" s="12" t="s">
        <v>84</v>
      </c>
      <c r="C2097" s="12" t="s">
        <v>755</v>
      </c>
      <c r="D2097" s="12" t="s">
        <v>666</v>
      </c>
      <c r="E2097" s="12">
        <v>1338.75</v>
      </c>
      <c r="F2097" s="14" t="str">
        <f t="shared" si="128"/>
        <v>2025-05-05InvoiceGranville Island Brewing.12000 [Accounts Receivable]1338.75</v>
      </c>
      <c r="G2097" s="15">
        <f t="shared" si="129"/>
        <v>45782</v>
      </c>
      <c r="H2097" s="16" t="str">
        <f>IF((IFERROR((VLOOKUP(D2097,'Automation (QBO)'!A:B,2,FALSE)),"0"))=0,"Suspense",(IFERROR((VLOOKUP(D2097,'Automation (QBO)'!A:B,2,FALSE)),"Suspense")))</f>
        <v>Accounts Recievable - Suspense</v>
      </c>
      <c r="I2097" s="17">
        <f t="shared" si="130"/>
        <v>1338.75</v>
      </c>
      <c r="J2097" s="12" t="str">
        <f t="shared" si="131"/>
        <v>Accounts Recievable - Suspense</v>
      </c>
    </row>
    <row r="2098" spans="1:10" ht="16">
      <c r="A2098" s="13" t="s">
        <v>809</v>
      </c>
      <c r="B2098" s="12" t="s">
        <v>106</v>
      </c>
      <c r="C2098" s="12" t="s">
        <v>754</v>
      </c>
      <c r="D2098" s="12" t="s">
        <v>201</v>
      </c>
      <c r="E2098" s="12">
        <v>100000</v>
      </c>
      <c r="F2098" s="14" t="str">
        <f t="shared" si="128"/>
        <v>2025-05-05PaymentBrowns Newport Village:BSH NewPort Patio Project11005 Chequing (CIBC)100000</v>
      </c>
      <c r="G2098" s="15">
        <f t="shared" si="129"/>
        <v>45782</v>
      </c>
      <c r="H2098" s="16" t="str">
        <f>IF((IFERROR((VLOOKUP(D2098,'Automation (QBO)'!A:B,2,FALSE)),"0"))=0,"Suspense",(IFERROR((VLOOKUP(D2098,'Automation (QBO)'!A:B,2,FALSE)),"Suspense")))</f>
        <v>Chequing (CIBC)</v>
      </c>
      <c r="I2098" s="17">
        <f t="shared" si="130"/>
        <v>100000</v>
      </c>
      <c r="J2098" s="12" t="str">
        <f t="shared" si="131"/>
        <v>Chequing (CIBC)</v>
      </c>
    </row>
    <row r="2099" spans="1:10" ht="16">
      <c r="A2099" s="13" t="s">
        <v>809</v>
      </c>
      <c r="B2099" s="12" t="s">
        <v>78</v>
      </c>
      <c r="C2099" s="12" t="s">
        <v>87</v>
      </c>
      <c r="D2099" s="12" t="s">
        <v>661</v>
      </c>
      <c r="E2099" s="12">
        <v>24.4</v>
      </c>
      <c r="F2099" s="14" t="str">
        <f t="shared" si="128"/>
        <v>2025-05-05ExpenseVector Repro Graphics51335 Project Expense - Materials24.4</v>
      </c>
      <c r="G2099" s="15">
        <f t="shared" si="129"/>
        <v>45782</v>
      </c>
      <c r="H2099" s="16" t="str">
        <f>IF((IFERROR((VLOOKUP(D2099,'Automation (QBO)'!A:B,2,FALSE)),"0"))=0,"Suspense",(IFERROR((VLOOKUP(D2099,'Automation (QBO)'!A:B,2,FALSE)),"Suspense")))</f>
        <v>Project Expense - Materials</v>
      </c>
      <c r="I2099" s="17">
        <f t="shared" si="130"/>
        <v>24.4</v>
      </c>
      <c r="J2099" s="12" t="str">
        <f t="shared" si="131"/>
        <v>Project Expense - Materials</v>
      </c>
    </row>
    <row r="2100" spans="1:10" ht="16">
      <c r="A2100" s="13" t="s">
        <v>809</v>
      </c>
      <c r="B2100" s="12" t="s">
        <v>78</v>
      </c>
      <c r="C2100" s="12" t="s">
        <v>87</v>
      </c>
      <c r="D2100" s="12" t="s">
        <v>199</v>
      </c>
      <c r="E2100" s="12">
        <v>-1.1399999999999999</v>
      </c>
      <c r="F2100" s="14" t="str">
        <f t="shared" si="128"/>
        <v>2025-05-05ExpenseVector Repro Graphics21020 GST/HST Payable-1.14</v>
      </c>
      <c r="G2100" s="15">
        <f t="shared" si="129"/>
        <v>45782</v>
      </c>
      <c r="H2100" s="16" t="str">
        <f>IF((IFERROR((VLOOKUP(D2100,'Automation (QBO)'!A:B,2,FALSE)),"0"))=0,"Suspense",(IFERROR((VLOOKUP(D2100,'Automation (QBO)'!A:B,2,FALSE)),"Suspense")))</f>
        <v>GST/HST Payable</v>
      </c>
      <c r="I2100" s="17">
        <f t="shared" si="130"/>
        <v>-1.1399999999999999</v>
      </c>
      <c r="J2100" s="12" t="str">
        <f t="shared" si="131"/>
        <v>GST/HST Payable</v>
      </c>
    </row>
    <row r="2101" spans="1:10" ht="16">
      <c r="A2101" s="13" t="s">
        <v>809</v>
      </c>
      <c r="B2101" s="12" t="s">
        <v>78</v>
      </c>
      <c r="C2101" s="12" t="s">
        <v>87</v>
      </c>
      <c r="D2101" s="12" t="s">
        <v>506</v>
      </c>
      <c r="E2101" s="12">
        <v>25.54</v>
      </c>
      <c r="F2101" s="14" t="str">
        <f t="shared" si="128"/>
        <v>2025-05-05ExpenseVector Repro Graphics21010 Credit Card (CIBC Visa)25.54</v>
      </c>
      <c r="G2101" s="15">
        <f t="shared" si="129"/>
        <v>45782</v>
      </c>
      <c r="H2101" s="16" t="str">
        <f>IF((IFERROR((VLOOKUP(D2101,'Automation (QBO)'!A:B,2,FALSE)),"0"))=0,"Suspense",(IFERROR((VLOOKUP(D2101,'Automation (QBO)'!A:B,2,FALSE)),"Suspense")))</f>
        <v>Credit Card (CIBC Visa)</v>
      </c>
      <c r="I2101" s="17">
        <f t="shared" si="130"/>
        <v>25.54</v>
      </c>
      <c r="J2101" s="12" t="str">
        <f t="shared" si="131"/>
        <v>Credit Card (CIBC Visa)</v>
      </c>
    </row>
    <row r="2102" spans="1:10" ht="16">
      <c r="A2102" s="13" t="s">
        <v>809</v>
      </c>
      <c r="B2102" s="12" t="s">
        <v>78</v>
      </c>
      <c r="C2102" s="12" t="s">
        <v>791</v>
      </c>
      <c r="D2102" s="12" t="s">
        <v>661</v>
      </c>
      <c r="E2102" s="12">
        <v>14.48</v>
      </c>
      <c r="F2102" s="14" t="str">
        <f t="shared" si="128"/>
        <v>2025-05-05ExpenseHeritage Home &amp; Gifts Port Moody51335 Project Expense - Materials14.48</v>
      </c>
      <c r="G2102" s="15">
        <f t="shared" si="129"/>
        <v>45782</v>
      </c>
      <c r="H2102" s="16" t="str">
        <f>IF((IFERROR((VLOOKUP(D2102,'Automation (QBO)'!A:B,2,FALSE)),"0"))=0,"Suspense",(IFERROR((VLOOKUP(D2102,'Automation (QBO)'!A:B,2,FALSE)),"Suspense")))</f>
        <v>Project Expense - Materials</v>
      </c>
      <c r="I2102" s="17">
        <f t="shared" si="130"/>
        <v>14.48</v>
      </c>
      <c r="J2102" s="12" t="str">
        <f t="shared" si="131"/>
        <v>Project Expense - Materials</v>
      </c>
    </row>
    <row r="2103" spans="1:10" ht="16">
      <c r="A2103" s="13" t="s">
        <v>809</v>
      </c>
      <c r="B2103" s="12" t="s">
        <v>78</v>
      </c>
      <c r="C2103" s="12" t="s">
        <v>791</v>
      </c>
      <c r="D2103" s="12" t="s">
        <v>199</v>
      </c>
      <c r="E2103" s="12">
        <v>-0.67</v>
      </c>
      <c r="F2103" s="14" t="str">
        <f t="shared" si="128"/>
        <v>2025-05-05ExpenseHeritage Home &amp; Gifts Port Moody21020 GST/HST Payable-0.67</v>
      </c>
      <c r="G2103" s="15">
        <f t="shared" si="129"/>
        <v>45782</v>
      </c>
      <c r="H2103" s="16" t="str">
        <f>IF((IFERROR((VLOOKUP(D2103,'Automation (QBO)'!A:B,2,FALSE)),"0"))=0,"Suspense",(IFERROR((VLOOKUP(D2103,'Automation (QBO)'!A:B,2,FALSE)),"Suspense")))</f>
        <v>GST/HST Payable</v>
      </c>
      <c r="I2103" s="17">
        <f t="shared" si="130"/>
        <v>-0.67</v>
      </c>
      <c r="J2103" s="12" t="str">
        <f t="shared" si="131"/>
        <v>GST/HST Payable</v>
      </c>
    </row>
    <row r="2104" spans="1:10" ht="16">
      <c r="A2104" s="13" t="s">
        <v>809</v>
      </c>
      <c r="B2104" s="12" t="s">
        <v>99</v>
      </c>
      <c r="D2104" s="12" t="s">
        <v>506</v>
      </c>
      <c r="E2104" s="12">
        <v>-5000</v>
      </c>
      <c r="F2104" s="14" t="str">
        <f t="shared" si="128"/>
        <v>2025-05-05Credit Card Payment21010 Credit Card (CIBC Visa)-5000</v>
      </c>
      <c r="G2104" s="15">
        <f t="shared" si="129"/>
        <v>45782</v>
      </c>
      <c r="H2104" s="16" t="str">
        <f>IF((IFERROR((VLOOKUP(D2104,'Automation (QBO)'!A:B,2,FALSE)),"0"))=0,"Suspense",(IFERROR((VLOOKUP(D2104,'Automation (QBO)'!A:B,2,FALSE)),"Suspense")))</f>
        <v>Credit Card (CIBC Visa)</v>
      </c>
      <c r="I2104" s="17">
        <f t="shared" si="130"/>
        <v>-5000</v>
      </c>
      <c r="J2104" s="12" t="str">
        <f t="shared" si="131"/>
        <v>Credit Card (CIBC Visa)</v>
      </c>
    </row>
    <row r="2105" spans="1:10" ht="16">
      <c r="A2105" s="13" t="s">
        <v>809</v>
      </c>
      <c r="B2105" s="12" t="s">
        <v>78</v>
      </c>
      <c r="C2105" s="12" t="s">
        <v>161</v>
      </c>
      <c r="D2105" s="12" t="s">
        <v>506</v>
      </c>
      <c r="E2105" s="12">
        <v>6487.97</v>
      </c>
      <c r="F2105" s="14" t="str">
        <f t="shared" si="128"/>
        <v>2025-05-05ExpenseMetallica Mfg.21010 Credit Card (CIBC Visa)6487.97</v>
      </c>
      <c r="G2105" s="15">
        <f t="shared" si="129"/>
        <v>45782</v>
      </c>
      <c r="H2105" s="16" t="str">
        <f>IF((IFERROR((VLOOKUP(D2105,'Automation (QBO)'!A:B,2,FALSE)),"0"))=0,"Suspense",(IFERROR((VLOOKUP(D2105,'Automation (QBO)'!A:B,2,FALSE)),"Suspense")))</f>
        <v>Credit Card (CIBC Visa)</v>
      </c>
      <c r="I2105" s="17">
        <f t="shared" si="130"/>
        <v>6487.97</v>
      </c>
      <c r="J2105" s="12" t="str">
        <f t="shared" si="131"/>
        <v>Credit Card (CIBC Visa)</v>
      </c>
    </row>
    <row r="2106" spans="1:10" ht="16">
      <c r="A2106" s="13" t="s">
        <v>809</v>
      </c>
      <c r="B2106" s="12" t="s">
        <v>78</v>
      </c>
      <c r="C2106" s="12" t="s">
        <v>152</v>
      </c>
      <c r="D2106" s="12" t="s">
        <v>506</v>
      </c>
      <c r="E2106" s="12">
        <v>175.57</v>
      </c>
      <c r="F2106" s="14" t="str">
        <f t="shared" si="128"/>
        <v>2025-05-05ExpenseMr Lube21010 Credit Card (CIBC Visa)175.57</v>
      </c>
      <c r="G2106" s="15">
        <f t="shared" si="129"/>
        <v>45782</v>
      </c>
      <c r="H2106" s="16" t="str">
        <f>IF((IFERROR((VLOOKUP(D2106,'Automation (QBO)'!A:B,2,FALSE)),"0"))=0,"Suspense",(IFERROR((VLOOKUP(D2106,'Automation (QBO)'!A:B,2,FALSE)),"Suspense")))</f>
        <v>Credit Card (CIBC Visa)</v>
      </c>
      <c r="I2106" s="17">
        <f t="shared" si="130"/>
        <v>175.57</v>
      </c>
      <c r="J2106" s="12" t="str">
        <f t="shared" si="131"/>
        <v>Credit Card (CIBC Visa)</v>
      </c>
    </row>
    <row r="2107" spans="1:10" ht="16">
      <c r="A2107" s="13" t="s">
        <v>809</v>
      </c>
      <c r="B2107" s="12" t="s">
        <v>78</v>
      </c>
      <c r="C2107" s="12" t="s">
        <v>791</v>
      </c>
      <c r="D2107" s="12" t="s">
        <v>506</v>
      </c>
      <c r="E2107" s="12">
        <v>15.2</v>
      </c>
      <c r="F2107" s="14" t="str">
        <f t="shared" si="128"/>
        <v>2025-05-05ExpenseHeritage Home &amp; Gifts Port Moody21010 Credit Card (CIBC Visa)15.2</v>
      </c>
      <c r="G2107" s="15">
        <f t="shared" si="129"/>
        <v>45782</v>
      </c>
      <c r="H2107" s="16" t="str">
        <f>IF((IFERROR((VLOOKUP(D2107,'Automation (QBO)'!A:B,2,FALSE)),"0"))=0,"Suspense",(IFERROR((VLOOKUP(D2107,'Automation (QBO)'!A:B,2,FALSE)),"Suspense")))</f>
        <v>Credit Card (CIBC Visa)</v>
      </c>
      <c r="I2107" s="17">
        <f t="shared" si="130"/>
        <v>15.2</v>
      </c>
      <c r="J2107" s="12" t="str">
        <f t="shared" si="131"/>
        <v>Credit Card (CIBC Visa)</v>
      </c>
    </row>
    <row r="2108" spans="1:10" ht="16">
      <c r="A2108" s="13" t="s">
        <v>809</v>
      </c>
      <c r="B2108" s="12" t="s">
        <v>78</v>
      </c>
      <c r="C2108" s="12" t="s">
        <v>791</v>
      </c>
      <c r="D2108" s="12" t="s">
        <v>506</v>
      </c>
      <c r="E2108" s="12">
        <v>15.15</v>
      </c>
      <c r="F2108" s="14" t="str">
        <f t="shared" si="128"/>
        <v>2025-05-05ExpenseHeritage Home &amp; Gifts Port Moody21010 Credit Card (CIBC Visa)15.15</v>
      </c>
      <c r="G2108" s="15">
        <f t="shared" si="129"/>
        <v>45782</v>
      </c>
      <c r="H2108" s="16" t="str">
        <f>IF((IFERROR((VLOOKUP(D2108,'Automation (QBO)'!A:B,2,FALSE)),"0"))=0,"Suspense",(IFERROR((VLOOKUP(D2108,'Automation (QBO)'!A:B,2,FALSE)),"Suspense")))</f>
        <v>Credit Card (CIBC Visa)</v>
      </c>
      <c r="I2108" s="17">
        <f t="shared" si="130"/>
        <v>15.15</v>
      </c>
      <c r="J2108" s="12" t="str">
        <f t="shared" si="131"/>
        <v>Credit Card (CIBC Visa)</v>
      </c>
    </row>
    <row r="2109" spans="1:10" ht="16">
      <c r="A2109" s="13" t="s">
        <v>810</v>
      </c>
      <c r="B2109" s="12" t="s">
        <v>105</v>
      </c>
      <c r="D2109" s="12" t="s">
        <v>225</v>
      </c>
      <c r="E2109" s="12">
        <v>10763.8</v>
      </c>
      <c r="F2109" s="14" t="str">
        <f t="shared" si="128"/>
        <v>2025-05-07Journal Entry52510 Payroll - Salary10763.8</v>
      </c>
      <c r="G2109" s="15">
        <f t="shared" si="129"/>
        <v>45784</v>
      </c>
      <c r="H2109" s="16" t="str">
        <f>IF((IFERROR((VLOOKUP(D2109,'Automation (QBO)'!A:B,2,FALSE)),"0"))=0,"Suspense",(IFERROR((VLOOKUP(D2109,'Automation (QBO)'!A:B,2,FALSE)),"Suspense")))</f>
        <v>Payroll - Salary</v>
      </c>
      <c r="I2109" s="17">
        <f t="shared" si="130"/>
        <v>10763.8</v>
      </c>
      <c r="J2109" s="12" t="str">
        <f t="shared" si="131"/>
        <v>Payroll - Salary</v>
      </c>
    </row>
    <row r="2110" spans="1:10" ht="16">
      <c r="A2110" s="13" t="s">
        <v>810</v>
      </c>
      <c r="B2110" s="12" t="s">
        <v>105</v>
      </c>
      <c r="D2110" s="12" t="s">
        <v>658</v>
      </c>
      <c r="E2110" s="12">
        <v>252.95</v>
      </c>
      <c r="F2110" s="14" t="str">
        <f t="shared" si="128"/>
        <v>2025-05-07Journal Entry52535 Payroll - WCB252.95</v>
      </c>
      <c r="G2110" s="15">
        <f t="shared" si="129"/>
        <v>45784</v>
      </c>
      <c r="H2110" s="16" t="str">
        <f>IF((IFERROR((VLOOKUP(D2110,'Automation (QBO)'!A:B,2,FALSE)),"0"))=0,"Suspense",(IFERROR((VLOOKUP(D2110,'Automation (QBO)'!A:B,2,FALSE)),"Suspense")))</f>
        <v>Payroll - WCB</v>
      </c>
      <c r="I2110" s="17">
        <f t="shared" si="130"/>
        <v>252.95</v>
      </c>
      <c r="J2110" s="12" t="str">
        <f t="shared" si="131"/>
        <v>Payroll - WCB</v>
      </c>
    </row>
    <row r="2111" spans="1:10" ht="16">
      <c r="A2111" s="13" t="s">
        <v>810</v>
      </c>
      <c r="B2111" s="12" t="s">
        <v>105</v>
      </c>
      <c r="D2111" s="12" t="s">
        <v>222</v>
      </c>
      <c r="E2111" s="12">
        <v>105.85</v>
      </c>
      <c r="F2111" s="14" t="str">
        <f t="shared" si="128"/>
        <v>2025-05-07Journal Entry52520 Payroll - EI105.85</v>
      </c>
      <c r="G2111" s="15">
        <f t="shared" si="129"/>
        <v>45784</v>
      </c>
      <c r="H2111" s="16" t="str">
        <f>IF((IFERROR((VLOOKUP(D2111,'Automation (QBO)'!A:B,2,FALSE)),"0"))=0,"Suspense",(IFERROR((VLOOKUP(D2111,'Automation (QBO)'!A:B,2,FALSE)),"Suspense")))</f>
        <v>Payroll - CPP + EI</v>
      </c>
      <c r="I2111" s="17">
        <f t="shared" si="130"/>
        <v>105.85</v>
      </c>
      <c r="J2111" s="12" t="str">
        <f t="shared" si="131"/>
        <v>Payroll - CPP + EI</v>
      </c>
    </row>
    <row r="2112" spans="1:10" ht="16">
      <c r="A2112" s="13" t="s">
        <v>810</v>
      </c>
      <c r="B2112" s="12" t="s">
        <v>105</v>
      </c>
      <c r="D2112" s="12" t="s">
        <v>221</v>
      </c>
      <c r="E2112" s="12">
        <v>608.41</v>
      </c>
      <c r="F2112" s="14" t="str">
        <f t="shared" si="128"/>
        <v>2025-05-07Journal Entry52525 Payroll - CPP608.41</v>
      </c>
      <c r="G2112" s="15">
        <f t="shared" si="129"/>
        <v>45784</v>
      </c>
      <c r="H2112" s="16" t="str">
        <f>IF((IFERROR((VLOOKUP(D2112,'Automation (QBO)'!A:B,2,FALSE)),"0"))=0,"Suspense",(IFERROR((VLOOKUP(D2112,'Automation (QBO)'!A:B,2,FALSE)),"Suspense")))</f>
        <v>Payroll - CPP + EI</v>
      </c>
      <c r="I2112" s="17">
        <f t="shared" si="130"/>
        <v>608.41</v>
      </c>
      <c r="J2112" s="12" t="str">
        <f t="shared" si="131"/>
        <v>Payroll - CPP + EI</v>
      </c>
    </row>
    <row r="2113" spans="1:10" ht="16">
      <c r="A2113" s="13" t="s">
        <v>810</v>
      </c>
      <c r="B2113" s="12" t="s">
        <v>105</v>
      </c>
      <c r="D2113" s="12" t="s">
        <v>206</v>
      </c>
      <c r="E2113" s="12">
        <v>104.14</v>
      </c>
      <c r="F2113" s="14" t="str">
        <f t="shared" si="128"/>
        <v>2025-05-07Journal Entry52115 Bank Fees104.14</v>
      </c>
      <c r="G2113" s="15">
        <f t="shared" si="129"/>
        <v>45784</v>
      </c>
      <c r="H2113" s="16" t="str">
        <f>IF((IFERROR((VLOOKUP(D2113,'Automation (QBO)'!A:B,2,FALSE)),"0"))=0,"Suspense",(IFERROR((VLOOKUP(D2113,'Automation (QBO)'!A:B,2,FALSE)),"Suspense")))</f>
        <v>Bank Fees</v>
      </c>
      <c r="I2113" s="17">
        <f t="shared" si="130"/>
        <v>104.14</v>
      </c>
      <c r="J2113" s="12" t="str">
        <f t="shared" si="131"/>
        <v>Bank Fees</v>
      </c>
    </row>
    <row r="2114" spans="1:10" ht="16">
      <c r="A2114" s="13" t="s">
        <v>810</v>
      </c>
      <c r="B2114" s="12" t="s">
        <v>105</v>
      </c>
      <c r="D2114" s="12" t="s">
        <v>223</v>
      </c>
      <c r="E2114" s="12">
        <v>-5.21</v>
      </c>
      <c r="F2114" s="14" t="str">
        <f t="shared" ref="F2114:F2177" si="132">A2114&amp;B2114&amp;C2114&amp;D2114&amp;E2114</f>
        <v>2025-05-07Journal Entry21031 GST/HST Suspense-5.21</v>
      </c>
      <c r="G2114" s="15">
        <f t="shared" ref="G2114:G2177" si="133">IFERROR((DATEVALUE(A2114)),A2114)</f>
        <v>45784</v>
      </c>
      <c r="H2114" s="16" t="str">
        <f>IF((IFERROR((VLOOKUP(D2114,'Automation (QBO)'!A:B,2,FALSE)),"0"))=0,"Suspense",(IFERROR((VLOOKUP(D2114,'Automation (QBO)'!A:B,2,FALSE)),"Suspense")))</f>
        <v>GST/HST Suspense</v>
      </c>
      <c r="I2114" s="17">
        <f t="shared" ref="I2114:I2177" si="134">E2114</f>
        <v>-5.21</v>
      </c>
      <c r="J2114" s="12" t="str">
        <f t="shared" ref="J2114:J2177" si="135">H2114</f>
        <v>GST/HST Suspense</v>
      </c>
    </row>
    <row r="2115" spans="1:10" ht="16">
      <c r="A2115" s="13" t="s">
        <v>810</v>
      </c>
      <c r="B2115" s="12" t="s">
        <v>105</v>
      </c>
      <c r="D2115" s="12" t="s">
        <v>296</v>
      </c>
      <c r="E2115" s="12">
        <v>0</v>
      </c>
      <c r="F2115" s="14" t="str">
        <f t="shared" si="132"/>
        <v>2025-05-07Journal Entry13001 Due to/from Saltire Holdings0</v>
      </c>
      <c r="G2115" s="15">
        <f t="shared" si="133"/>
        <v>45784</v>
      </c>
      <c r="H2115" s="16" t="str">
        <f>IF((IFERROR((VLOOKUP(D2115,'Automation (QBO)'!A:B,2,FALSE)),"0"))=0,"Suspense",(IFERROR((VLOOKUP(D2115,'Automation (QBO)'!A:B,2,FALSE)),"Suspense")))</f>
        <v>Due to/from Saltire Holdings</v>
      </c>
      <c r="I2115" s="17">
        <f t="shared" si="134"/>
        <v>0</v>
      </c>
      <c r="J2115" s="12" t="str">
        <f t="shared" si="135"/>
        <v>Due to/from Saltire Holdings</v>
      </c>
    </row>
    <row r="2116" spans="1:10" ht="16">
      <c r="A2116" s="13" t="s">
        <v>810</v>
      </c>
      <c r="B2116" s="12" t="s">
        <v>105</v>
      </c>
      <c r="D2116" s="12" t="s">
        <v>296</v>
      </c>
      <c r="E2116" s="12">
        <v>0</v>
      </c>
      <c r="F2116" s="14" t="str">
        <f t="shared" si="132"/>
        <v>2025-05-07Journal Entry13001 Due to/from Saltire Holdings0</v>
      </c>
      <c r="G2116" s="15">
        <f t="shared" si="133"/>
        <v>45784</v>
      </c>
      <c r="H2116" s="16" t="str">
        <f>IF((IFERROR((VLOOKUP(D2116,'Automation (QBO)'!A:B,2,FALSE)),"0"))=0,"Suspense",(IFERROR((VLOOKUP(D2116,'Automation (QBO)'!A:B,2,FALSE)),"Suspense")))</f>
        <v>Due to/from Saltire Holdings</v>
      </c>
      <c r="I2116" s="17">
        <f t="shared" si="134"/>
        <v>0</v>
      </c>
      <c r="J2116" s="12" t="str">
        <f t="shared" si="135"/>
        <v>Due to/from Saltire Holdings</v>
      </c>
    </row>
    <row r="2117" spans="1:10" ht="16">
      <c r="A2117" s="13" t="s">
        <v>810</v>
      </c>
      <c r="B2117" s="12" t="s">
        <v>105</v>
      </c>
      <c r="D2117" s="12" t="s">
        <v>201</v>
      </c>
      <c r="E2117" s="12">
        <v>-11840.36</v>
      </c>
      <c r="F2117" s="14" t="str">
        <f t="shared" si="132"/>
        <v>2025-05-07Journal Entry11005 Chequing (CIBC)-11840.36</v>
      </c>
      <c r="G2117" s="15">
        <f t="shared" si="133"/>
        <v>45784</v>
      </c>
      <c r="H2117" s="16" t="str">
        <f>IF((IFERROR((VLOOKUP(D2117,'Automation (QBO)'!A:B,2,FALSE)),"0"))=0,"Suspense",(IFERROR((VLOOKUP(D2117,'Automation (QBO)'!A:B,2,FALSE)),"Suspense")))</f>
        <v>Chequing (CIBC)</v>
      </c>
      <c r="I2117" s="17">
        <f t="shared" si="134"/>
        <v>-11840.36</v>
      </c>
      <c r="J2117" s="12" t="str">
        <f t="shared" si="135"/>
        <v>Chequing (CIBC)</v>
      </c>
    </row>
    <row r="2118" spans="1:10" ht="16">
      <c r="A2118" s="13" t="s">
        <v>810</v>
      </c>
      <c r="B2118" s="12" t="s">
        <v>78</v>
      </c>
      <c r="C2118" s="12" t="s">
        <v>712</v>
      </c>
      <c r="D2118" s="12" t="s">
        <v>655</v>
      </c>
      <c r="E2118" s="12">
        <v>2251.5</v>
      </c>
      <c r="F2118" s="14" t="str">
        <f t="shared" si="132"/>
        <v>2025-05-07ExpenseJosh Sathiananthan LTD.51320 Project Expense - Subcontractors2251.5</v>
      </c>
      <c r="G2118" s="15">
        <f t="shared" si="133"/>
        <v>45784</v>
      </c>
      <c r="H2118" s="16" t="str">
        <f>IF((IFERROR((VLOOKUP(D2118,'Automation (QBO)'!A:B,2,FALSE)),"0"))=0,"Suspense",(IFERROR((VLOOKUP(D2118,'Automation (QBO)'!A:B,2,FALSE)),"Suspense")))</f>
        <v>Project Expense - Subcontractors</v>
      </c>
      <c r="I2118" s="17">
        <f t="shared" si="134"/>
        <v>2251.5</v>
      </c>
      <c r="J2118" s="12" t="str">
        <f t="shared" si="135"/>
        <v>Project Expense - Subcontractors</v>
      </c>
    </row>
    <row r="2119" spans="1:10" ht="16">
      <c r="A2119" s="13" t="s">
        <v>810</v>
      </c>
      <c r="B2119" s="12" t="s">
        <v>78</v>
      </c>
      <c r="C2119" s="12" t="s">
        <v>712</v>
      </c>
      <c r="D2119" s="12" t="s">
        <v>199</v>
      </c>
      <c r="E2119" s="12">
        <v>0</v>
      </c>
      <c r="F2119" s="14" t="str">
        <f t="shared" si="132"/>
        <v>2025-05-07ExpenseJosh Sathiananthan LTD.21020 GST/HST Payable0</v>
      </c>
      <c r="G2119" s="15">
        <f t="shared" si="133"/>
        <v>45784</v>
      </c>
      <c r="H2119" s="16" t="str">
        <f>IF((IFERROR((VLOOKUP(D2119,'Automation (QBO)'!A:B,2,FALSE)),"0"))=0,"Suspense",(IFERROR((VLOOKUP(D2119,'Automation (QBO)'!A:B,2,FALSE)),"Suspense")))</f>
        <v>GST/HST Payable</v>
      </c>
      <c r="I2119" s="17">
        <f t="shared" si="134"/>
        <v>0</v>
      </c>
      <c r="J2119" s="12" t="str">
        <f t="shared" si="135"/>
        <v>GST/HST Payable</v>
      </c>
    </row>
    <row r="2120" spans="1:10" ht="16">
      <c r="A2120" s="13" t="s">
        <v>810</v>
      </c>
      <c r="B2120" s="12" t="s">
        <v>99</v>
      </c>
      <c r="D2120" s="12" t="s">
        <v>201</v>
      </c>
      <c r="E2120" s="12">
        <v>-10000</v>
      </c>
      <c r="F2120" s="14" t="str">
        <f t="shared" si="132"/>
        <v>2025-05-07Credit Card Payment11005 Chequing (CIBC)-10000</v>
      </c>
      <c r="G2120" s="15">
        <f t="shared" si="133"/>
        <v>45784</v>
      </c>
      <c r="H2120" s="16" t="str">
        <f>IF((IFERROR((VLOOKUP(D2120,'Automation (QBO)'!A:B,2,FALSE)),"0"))=0,"Suspense",(IFERROR((VLOOKUP(D2120,'Automation (QBO)'!A:B,2,FALSE)),"Suspense")))</f>
        <v>Chequing (CIBC)</v>
      </c>
      <c r="I2120" s="17">
        <f t="shared" si="134"/>
        <v>-10000</v>
      </c>
      <c r="J2120" s="12" t="str">
        <f t="shared" si="135"/>
        <v>Chequing (CIBC)</v>
      </c>
    </row>
    <row r="2121" spans="1:10" ht="16">
      <c r="A2121" s="13" t="s">
        <v>810</v>
      </c>
      <c r="B2121" s="12" t="s">
        <v>78</v>
      </c>
      <c r="C2121" s="12" t="s">
        <v>79</v>
      </c>
      <c r="D2121" s="12" t="s">
        <v>202</v>
      </c>
      <c r="E2121" s="12">
        <v>21.33</v>
      </c>
      <c r="F2121" s="14" t="str">
        <f t="shared" si="132"/>
        <v>2025-05-07ExpenseBigChip Accounting52110 Accounting21.33</v>
      </c>
      <c r="G2121" s="15">
        <f t="shared" si="133"/>
        <v>45784</v>
      </c>
      <c r="H2121" s="16" t="str">
        <f>IF((IFERROR((VLOOKUP(D2121,'Automation (QBO)'!A:B,2,FALSE)),"0"))=0,"Suspense",(IFERROR((VLOOKUP(D2121,'Automation (QBO)'!A:B,2,FALSE)),"Suspense")))</f>
        <v>Accounting</v>
      </c>
      <c r="I2121" s="17">
        <f t="shared" si="134"/>
        <v>21.33</v>
      </c>
      <c r="J2121" s="12" t="str">
        <f t="shared" si="135"/>
        <v>Accounting</v>
      </c>
    </row>
    <row r="2122" spans="1:10" ht="16">
      <c r="A2122" s="13" t="s">
        <v>810</v>
      </c>
      <c r="B2122" s="12" t="s">
        <v>78</v>
      </c>
      <c r="C2122" s="12" t="s">
        <v>79</v>
      </c>
      <c r="D2122" s="12" t="s">
        <v>199</v>
      </c>
      <c r="E2122" s="12">
        <v>-1.07</v>
      </c>
      <c r="F2122" s="14" t="str">
        <f t="shared" si="132"/>
        <v>2025-05-07ExpenseBigChip Accounting21020 GST/HST Payable-1.07</v>
      </c>
      <c r="G2122" s="15">
        <f t="shared" si="133"/>
        <v>45784</v>
      </c>
      <c r="H2122" s="16" t="str">
        <f>IF((IFERROR((VLOOKUP(D2122,'Automation (QBO)'!A:B,2,FALSE)),"0"))=0,"Suspense",(IFERROR((VLOOKUP(D2122,'Automation (QBO)'!A:B,2,FALSE)),"Suspense")))</f>
        <v>GST/HST Payable</v>
      </c>
      <c r="I2122" s="17">
        <f t="shared" si="134"/>
        <v>-1.07</v>
      </c>
      <c r="J2122" s="12" t="str">
        <f t="shared" si="135"/>
        <v>GST/HST Payable</v>
      </c>
    </row>
    <row r="2123" spans="1:10" ht="16">
      <c r="A2123" s="13" t="s">
        <v>810</v>
      </c>
      <c r="B2123" s="12" t="s">
        <v>78</v>
      </c>
      <c r="C2123" s="12" t="s">
        <v>103</v>
      </c>
      <c r="D2123" s="12" t="s">
        <v>661</v>
      </c>
      <c r="E2123" s="12">
        <v>149.05000000000001</v>
      </c>
      <c r="F2123" s="14" t="str">
        <f t="shared" si="132"/>
        <v>2025-05-07ExpenseRona51335 Project Expense - Materials149.05</v>
      </c>
      <c r="G2123" s="15">
        <f t="shared" si="133"/>
        <v>45784</v>
      </c>
      <c r="H2123" s="16" t="str">
        <f>IF((IFERROR((VLOOKUP(D2123,'Automation (QBO)'!A:B,2,FALSE)),"0"))=0,"Suspense",(IFERROR((VLOOKUP(D2123,'Automation (QBO)'!A:B,2,FALSE)),"Suspense")))</f>
        <v>Project Expense - Materials</v>
      </c>
      <c r="I2123" s="17">
        <f t="shared" si="134"/>
        <v>149.05000000000001</v>
      </c>
      <c r="J2123" s="12" t="str">
        <f t="shared" si="135"/>
        <v>Project Expense - Materials</v>
      </c>
    </row>
    <row r="2124" spans="1:10" ht="16">
      <c r="A2124" s="13" t="s">
        <v>810</v>
      </c>
      <c r="B2124" s="12" t="s">
        <v>78</v>
      </c>
      <c r="C2124" s="12" t="s">
        <v>103</v>
      </c>
      <c r="D2124" s="12" t="s">
        <v>199</v>
      </c>
      <c r="E2124" s="12">
        <v>-7.24</v>
      </c>
      <c r="F2124" s="14" t="str">
        <f t="shared" si="132"/>
        <v>2025-05-07ExpenseRona21020 GST/HST Payable-7.24</v>
      </c>
      <c r="G2124" s="15">
        <f t="shared" si="133"/>
        <v>45784</v>
      </c>
      <c r="H2124" s="16" t="str">
        <f>IF((IFERROR((VLOOKUP(D2124,'Automation (QBO)'!A:B,2,FALSE)),"0"))=0,"Suspense",(IFERROR((VLOOKUP(D2124,'Automation (QBO)'!A:B,2,FALSE)),"Suspense")))</f>
        <v>GST/HST Payable</v>
      </c>
      <c r="I2124" s="17">
        <f t="shared" si="134"/>
        <v>-7.24</v>
      </c>
      <c r="J2124" s="12" t="str">
        <f t="shared" si="135"/>
        <v>GST/HST Payable</v>
      </c>
    </row>
    <row r="2125" spans="1:10" ht="16">
      <c r="A2125" s="13" t="s">
        <v>810</v>
      </c>
      <c r="B2125" s="12" t="s">
        <v>78</v>
      </c>
      <c r="C2125" s="12" t="s">
        <v>795</v>
      </c>
      <c r="D2125" s="12" t="s">
        <v>661</v>
      </c>
      <c r="E2125" s="12">
        <v>3722.22</v>
      </c>
      <c r="F2125" s="14" t="str">
        <f t="shared" si="132"/>
        <v>2025-05-07ExpenseObject Outdoors51335 Project Expense - Materials3722.22</v>
      </c>
      <c r="G2125" s="15">
        <f t="shared" si="133"/>
        <v>45784</v>
      </c>
      <c r="H2125" s="16" t="str">
        <f>IF((IFERROR((VLOOKUP(D2125,'Automation (QBO)'!A:B,2,FALSE)),"0"))=0,"Suspense",(IFERROR((VLOOKUP(D2125,'Automation (QBO)'!A:B,2,FALSE)),"Suspense")))</f>
        <v>Project Expense - Materials</v>
      </c>
      <c r="I2125" s="17">
        <f t="shared" si="134"/>
        <v>3722.22</v>
      </c>
      <c r="J2125" s="12" t="str">
        <f t="shared" si="135"/>
        <v>Project Expense - Materials</v>
      </c>
    </row>
    <row r="2126" spans="1:10" ht="16">
      <c r="A2126" s="13" t="s">
        <v>810</v>
      </c>
      <c r="B2126" s="12" t="s">
        <v>78</v>
      </c>
      <c r="C2126" s="12" t="s">
        <v>795</v>
      </c>
      <c r="D2126" s="12" t="s">
        <v>199</v>
      </c>
      <c r="E2126" s="12">
        <v>-316.32</v>
      </c>
      <c r="F2126" s="14" t="str">
        <f t="shared" si="132"/>
        <v>2025-05-07ExpenseObject Outdoors21020 GST/HST Payable-316.32</v>
      </c>
      <c r="G2126" s="15">
        <f t="shared" si="133"/>
        <v>45784</v>
      </c>
      <c r="H2126" s="16" t="str">
        <f>IF((IFERROR((VLOOKUP(D2126,'Automation (QBO)'!A:B,2,FALSE)),"0"))=0,"Suspense",(IFERROR((VLOOKUP(D2126,'Automation (QBO)'!A:B,2,FALSE)),"Suspense")))</f>
        <v>GST/HST Payable</v>
      </c>
      <c r="I2126" s="17">
        <f t="shared" si="134"/>
        <v>-316.32</v>
      </c>
      <c r="J2126" s="12" t="str">
        <f t="shared" si="135"/>
        <v>GST/HST Payable</v>
      </c>
    </row>
    <row r="2127" spans="1:10" ht="16">
      <c r="A2127" s="13" t="s">
        <v>810</v>
      </c>
      <c r="B2127" s="12" t="s">
        <v>154</v>
      </c>
      <c r="D2127" s="12" t="s">
        <v>201</v>
      </c>
      <c r="E2127" s="12">
        <v>-11840.36</v>
      </c>
      <c r="F2127" s="14" t="str">
        <f t="shared" si="132"/>
        <v>2025-05-07Transfer11005 Chequing (CIBC)-11840.36</v>
      </c>
      <c r="G2127" s="15">
        <f t="shared" si="133"/>
        <v>45784</v>
      </c>
      <c r="H2127" s="16" t="str">
        <f>IF((IFERROR((VLOOKUP(D2127,'Automation (QBO)'!A:B,2,FALSE)),"0"))=0,"Suspense",(IFERROR((VLOOKUP(D2127,'Automation (QBO)'!A:B,2,FALSE)),"Suspense")))</f>
        <v>Chequing (CIBC)</v>
      </c>
      <c r="I2127" s="17">
        <f t="shared" si="134"/>
        <v>-11840.36</v>
      </c>
      <c r="J2127" s="12" t="str">
        <f t="shared" si="135"/>
        <v>Chequing (CIBC)</v>
      </c>
    </row>
    <row r="2128" spans="1:10" ht="16">
      <c r="A2128" s="13" t="s">
        <v>810</v>
      </c>
      <c r="B2128" s="12" t="s">
        <v>154</v>
      </c>
      <c r="D2128" s="12" t="s">
        <v>207</v>
      </c>
      <c r="E2128" s="12">
        <v>11840.36</v>
      </c>
      <c r="F2128" s="14" t="str">
        <f t="shared" si="132"/>
        <v>2025-05-07Transfer11010 Savings (CIBC)11840.36</v>
      </c>
      <c r="G2128" s="15">
        <f t="shared" si="133"/>
        <v>45784</v>
      </c>
      <c r="H2128" s="16" t="str">
        <f>IF((IFERROR((VLOOKUP(D2128,'Automation (QBO)'!A:B,2,FALSE)),"0"))=0,"Suspense",(IFERROR((VLOOKUP(D2128,'Automation (QBO)'!A:B,2,FALSE)),"Suspense")))</f>
        <v>Savings (CIBC)</v>
      </c>
      <c r="I2128" s="17">
        <f t="shared" si="134"/>
        <v>11840.36</v>
      </c>
      <c r="J2128" s="12" t="str">
        <f t="shared" si="135"/>
        <v>Savings (CIBC)</v>
      </c>
    </row>
    <row r="2129" spans="1:10" ht="16">
      <c r="A2129" s="13" t="s">
        <v>810</v>
      </c>
      <c r="B2129" s="12" t="s">
        <v>78</v>
      </c>
      <c r="C2129" s="12" t="s">
        <v>147</v>
      </c>
      <c r="D2129" s="12" t="s">
        <v>207</v>
      </c>
      <c r="E2129" s="12">
        <v>-11840.36</v>
      </c>
      <c r="F2129" s="14" t="str">
        <f t="shared" si="132"/>
        <v>2025-05-07ExpenseSaltire Holdings11010 Savings (CIBC)-11840.36</v>
      </c>
      <c r="G2129" s="15">
        <f t="shared" si="133"/>
        <v>45784</v>
      </c>
      <c r="H2129" s="16" t="str">
        <f>IF((IFERROR((VLOOKUP(D2129,'Automation (QBO)'!A:B,2,FALSE)),"0"))=0,"Suspense",(IFERROR((VLOOKUP(D2129,'Automation (QBO)'!A:B,2,FALSE)),"Suspense")))</f>
        <v>Savings (CIBC)</v>
      </c>
      <c r="I2129" s="17">
        <f t="shared" si="134"/>
        <v>-11840.36</v>
      </c>
      <c r="J2129" s="12" t="str">
        <f t="shared" si="135"/>
        <v>Savings (CIBC)</v>
      </c>
    </row>
    <row r="2130" spans="1:10" ht="16">
      <c r="A2130" s="13" t="s">
        <v>810</v>
      </c>
      <c r="B2130" s="12" t="s">
        <v>78</v>
      </c>
      <c r="C2130" s="12" t="s">
        <v>147</v>
      </c>
      <c r="D2130" s="12" t="s">
        <v>296</v>
      </c>
      <c r="E2130" s="12">
        <v>11840.36</v>
      </c>
      <c r="F2130" s="14" t="str">
        <f t="shared" si="132"/>
        <v>2025-05-07ExpenseSaltire Holdings13001 Due to/from Saltire Holdings11840.36</v>
      </c>
      <c r="G2130" s="15">
        <f t="shared" si="133"/>
        <v>45784</v>
      </c>
      <c r="H2130" s="16" t="str">
        <f>IF((IFERROR((VLOOKUP(D2130,'Automation (QBO)'!A:B,2,FALSE)),"0"))=0,"Suspense",(IFERROR((VLOOKUP(D2130,'Automation (QBO)'!A:B,2,FALSE)),"Suspense")))</f>
        <v>Due to/from Saltire Holdings</v>
      </c>
      <c r="I2130" s="17">
        <f t="shared" si="134"/>
        <v>11840.36</v>
      </c>
      <c r="J2130" s="12" t="str">
        <f t="shared" si="135"/>
        <v>Due to/from Saltire Holdings</v>
      </c>
    </row>
    <row r="2131" spans="1:10" ht="16">
      <c r="A2131" s="13" t="s">
        <v>810</v>
      </c>
      <c r="B2131" s="12" t="s">
        <v>78</v>
      </c>
      <c r="C2131" s="12" t="s">
        <v>147</v>
      </c>
      <c r="D2131" s="12" t="s">
        <v>199</v>
      </c>
      <c r="E2131" s="12">
        <v>0</v>
      </c>
      <c r="F2131" s="14" t="str">
        <f t="shared" si="132"/>
        <v>2025-05-07ExpenseSaltire Holdings21020 GST/HST Payable0</v>
      </c>
      <c r="G2131" s="15">
        <f t="shared" si="133"/>
        <v>45784</v>
      </c>
      <c r="H2131" s="16" t="str">
        <f>IF((IFERROR((VLOOKUP(D2131,'Automation (QBO)'!A:B,2,FALSE)),"0"))=0,"Suspense",(IFERROR((VLOOKUP(D2131,'Automation (QBO)'!A:B,2,FALSE)),"Suspense")))</f>
        <v>GST/HST Payable</v>
      </c>
      <c r="I2131" s="17">
        <f t="shared" si="134"/>
        <v>0</v>
      </c>
      <c r="J2131" s="12" t="str">
        <f t="shared" si="135"/>
        <v>GST/HST Payable</v>
      </c>
    </row>
    <row r="2132" spans="1:10" ht="16">
      <c r="A2132" s="13" t="s">
        <v>810</v>
      </c>
      <c r="B2132" s="12" t="s">
        <v>78</v>
      </c>
      <c r="C2132" s="12" t="s">
        <v>79</v>
      </c>
      <c r="D2132" s="12" t="s">
        <v>506</v>
      </c>
      <c r="E2132" s="12">
        <v>22.4</v>
      </c>
      <c r="F2132" s="14" t="str">
        <f t="shared" si="132"/>
        <v>2025-05-07ExpenseBigChip Accounting21010 Credit Card (CIBC Visa)22.4</v>
      </c>
      <c r="G2132" s="15">
        <f t="shared" si="133"/>
        <v>45784</v>
      </c>
      <c r="H2132" s="16" t="str">
        <f>IF((IFERROR((VLOOKUP(D2132,'Automation (QBO)'!A:B,2,FALSE)),"0"))=0,"Suspense",(IFERROR((VLOOKUP(D2132,'Automation (QBO)'!A:B,2,FALSE)),"Suspense")))</f>
        <v>Credit Card (CIBC Visa)</v>
      </c>
      <c r="I2132" s="17">
        <f t="shared" si="134"/>
        <v>22.4</v>
      </c>
      <c r="J2132" s="12" t="str">
        <f t="shared" si="135"/>
        <v>Credit Card (CIBC Visa)</v>
      </c>
    </row>
    <row r="2133" spans="1:10" ht="16">
      <c r="A2133" s="13" t="s">
        <v>810</v>
      </c>
      <c r="B2133" s="12" t="s">
        <v>78</v>
      </c>
      <c r="C2133" s="12" t="s">
        <v>712</v>
      </c>
      <c r="D2133" s="12" t="s">
        <v>201</v>
      </c>
      <c r="E2133" s="12">
        <v>-2251.5</v>
      </c>
      <c r="F2133" s="14" t="str">
        <f t="shared" si="132"/>
        <v>2025-05-07ExpenseJosh Sathiananthan LTD.11005 Chequing (CIBC)-2251.5</v>
      </c>
      <c r="G2133" s="15">
        <f t="shared" si="133"/>
        <v>45784</v>
      </c>
      <c r="H2133" s="16" t="str">
        <f>IF((IFERROR((VLOOKUP(D2133,'Automation (QBO)'!A:B,2,FALSE)),"0"))=0,"Suspense",(IFERROR((VLOOKUP(D2133,'Automation (QBO)'!A:B,2,FALSE)),"Suspense")))</f>
        <v>Chequing (CIBC)</v>
      </c>
      <c r="I2133" s="17">
        <f t="shared" si="134"/>
        <v>-2251.5</v>
      </c>
      <c r="J2133" s="12" t="str">
        <f t="shared" si="135"/>
        <v>Chequing (CIBC)</v>
      </c>
    </row>
    <row r="2134" spans="1:10" ht="16">
      <c r="A2134" s="13" t="s">
        <v>810</v>
      </c>
      <c r="B2134" s="12" t="s">
        <v>78</v>
      </c>
      <c r="C2134" s="12" t="s">
        <v>795</v>
      </c>
      <c r="D2134" s="12" t="s">
        <v>506</v>
      </c>
      <c r="E2134" s="12">
        <v>4038.54</v>
      </c>
      <c r="F2134" s="14" t="str">
        <f t="shared" si="132"/>
        <v>2025-05-07ExpenseObject Outdoors21010 Credit Card (CIBC Visa)4038.54</v>
      </c>
      <c r="G2134" s="15">
        <f t="shared" si="133"/>
        <v>45784</v>
      </c>
      <c r="H2134" s="16" t="str">
        <f>IF((IFERROR((VLOOKUP(D2134,'Automation (QBO)'!A:B,2,FALSE)),"0"))=0,"Suspense",(IFERROR((VLOOKUP(D2134,'Automation (QBO)'!A:B,2,FALSE)),"Suspense")))</f>
        <v>Credit Card (CIBC Visa)</v>
      </c>
      <c r="I2134" s="17">
        <f t="shared" si="134"/>
        <v>4038.54</v>
      </c>
      <c r="J2134" s="12" t="str">
        <f t="shared" si="135"/>
        <v>Credit Card (CIBC Visa)</v>
      </c>
    </row>
    <row r="2135" spans="1:10" ht="16">
      <c r="A2135" s="13" t="s">
        <v>810</v>
      </c>
      <c r="B2135" s="12" t="s">
        <v>78</v>
      </c>
      <c r="C2135" s="12" t="s">
        <v>103</v>
      </c>
      <c r="D2135" s="12" t="s">
        <v>506</v>
      </c>
      <c r="E2135" s="12">
        <v>156.29</v>
      </c>
      <c r="F2135" s="14" t="str">
        <f t="shared" si="132"/>
        <v>2025-05-07ExpenseRona21010 Credit Card (CIBC Visa)156.29</v>
      </c>
      <c r="G2135" s="15">
        <f t="shared" si="133"/>
        <v>45784</v>
      </c>
      <c r="H2135" s="16" t="str">
        <f>IF((IFERROR((VLOOKUP(D2135,'Automation (QBO)'!A:B,2,FALSE)),"0"))=0,"Suspense",(IFERROR((VLOOKUP(D2135,'Automation (QBO)'!A:B,2,FALSE)),"Suspense")))</f>
        <v>Credit Card (CIBC Visa)</v>
      </c>
      <c r="I2135" s="17">
        <f t="shared" si="134"/>
        <v>156.29</v>
      </c>
      <c r="J2135" s="12" t="str">
        <f t="shared" si="135"/>
        <v>Credit Card (CIBC Visa)</v>
      </c>
    </row>
    <row r="2136" spans="1:10" ht="16">
      <c r="A2136" s="13" t="s">
        <v>810</v>
      </c>
      <c r="B2136" s="12" t="s">
        <v>99</v>
      </c>
      <c r="D2136" s="12" t="s">
        <v>506</v>
      </c>
      <c r="E2136" s="12">
        <v>-10000</v>
      </c>
      <c r="F2136" s="14" t="str">
        <f t="shared" si="132"/>
        <v>2025-05-07Credit Card Payment21010 Credit Card (CIBC Visa)-10000</v>
      </c>
      <c r="G2136" s="15">
        <f t="shared" si="133"/>
        <v>45784</v>
      </c>
      <c r="H2136" s="16" t="str">
        <f>IF((IFERROR((VLOOKUP(D2136,'Automation (QBO)'!A:B,2,FALSE)),"0"))=0,"Suspense",(IFERROR((VLOOKUP(D2136,'Automation (QBO)'!A:B,2,FALSE)),"Suspense")))</f>
        <v>Credit Card (CIBC Visa)</v>
      </c>
      <c r="I2136" s="17">
        <f t="shared" si="134"/>
        <v>-10000</v>
      </c>
      <c r="J2136" s="12" t="str">
        <f t="shared" si="135"/>
        <v>Credit Card (CIBC Visa)</v>
      </c>
    </row>
    <row r="2137" spans="1:10" ht="16">
      <c r="A2137" s="13" t="s">
        <v>811</v>
      </c>
      <c r="B2137" s="12" t="s">
        <v>78</v>
      </c>
      <c r="C2137" s="12" t="s">
        <v>108</v>
      </c>
      <c r="D2137" s="12" t="s">
        <v>670</v>
      </c>
      <c r="E2137" s="12">
        <v>180.93</v>
      </c>
      <c r="F2137" s="14" t="str">
        <f t="shared" si="132"/>
        <v>2025-05-08ExpenseChevron51205 COGS - Fuel180.93</v>
      </c>
      <c r="G2137" s="15">
        <f t="shared" si="133"/>
        <v>45785</v>
      </c>
      <c r="H2137" s="16" t="str">
        <f>IF((IFERROR((VLOOKUP(D2137,'Automation (QBO)'!A:B,2,FALSE)),"0"))=0,"Suspense",(IFERROR((VLOOKUP(D2137,'Automation (QBO)'!A:B,2,FALSE)),"Suspense")))</f>
        <v>Fuel</v>
      </c>
      <c r="I2137" s="17">
        <f t="shared" si="134"/>
        <v>180.93</v>
      </c>
      <c r="J2137" s="12" t="str">
        <f t="shared" si="135"/>
        <v>Fuel</v>
      </c>
    </row>
    <row r="2138" spans="1:10" ht="16">
      <c r="A2138" s="13" t="s">
        <v>811</v>
      </c>
      <c r="B2138" s="12" t="s">
        <v>78</v>
      </c>
      <c r="C2138" s="12" t="s">
        <v>108</v>
      </c>
      <c r="D2138" s="12" t="s">
        <v>199</v>
      </c>
      <c r="E2138" s="12">
        <v>-9.0500000000000007</v>
      </c>
      <c r="F2138" s="14" t="str">
        <f t="shared" si="132"/>
        <v>2025-05-08ExpenseChevron21020 GST/HST Payable-9.05</v>
      </c>
      <c r="G2138" s="15">
        <f t="shared" si="133"/>
        <v>45785</v>
      </c>
      <c r="H2138" s="16" t="str">
        <f>IF((IFERROR((VLOOKUP(D2138,'Automation (QBO)'!A:B,2,FALSE)),"0"))=0,"Suspense",(IFERROR((VLOOKUP(D2138,'Automation (QBO)'!A:B,2,FALSE)),"Suspense")))</f>
        <v>GST/HST Payable</v>
      </c>
      <c r="I2138" s="17">
        <f t="shared" si="134"/>
        <v>-9.0500000000000007</v>
      </c>
      <c r="J2138" s="12" t="str">
        <f t="shared" si="135"/>
        <v>GST/HST Payable</v>
      </c>
    </row>
    <row r="2139" spans="1:10" ht="16">
      <c r="A2139" s="13" t="s">
        <v>811</v>
      </c>
      <c r="B2139" s="12" t="s">
        <v>78</v>
      </c>
      <c r="C2139" s="12" t="s">
        <v>812</v>
      </c>
      <c r="D2139" s="12" t="s">
        <v>203</v>
      </c>
      <c r="E2139" s="12">
        <v>22.27</v>
      </c>
      <c r="F2139" s="14" t="str">
        <f t="shared" si="132"/>
        <v>2025-05-08ExpenseMcDonalds52190 Meals &amp; Entertainment22.27</v>
      </c>
      <c r="G2139" s="15">
        <f t="shared" si="133"/>
        <v>45785</v>
      </c>
      <c r="H2139" s="16" t="str">
        <f>IF((IFERROR((VLOOKUP(D2139,'Automation (QBO)'!A:B,2,FALSE)),"0"))=0,"Suspense",(IFERROR((VLOOKUP(D2139,'Automation (QBO)'!A:B,2,FALSE)),"Suspense")))</f>
        <v>Meals &amp; Entertainment</v>
      </c>
      <c r="I2139" s="17">
        <f t="shared" si="134"/>
        <v>22.27</v>
      </c>
      <c r="J2139" s="12" t="str">
        <f t="shared" si="135"/>
        <v>Meals &amp; Entertainment</v>
      </c>
    </row>
    <row r="2140" spans="1:10" ht="16">
      <c r="A2140" s="13" t="s">
        <v>811</v>
      </c>
      <c r="B2140" s="12" t="s">
        <v>78</v>
      </c>
      <c r="C2140" s="12" t="s">
        <v>812</v>
      </c>
      <c r="D2140" s="12" t="s">
        <v>199</v>
      </c>
      <c r="E2140" s="12">
        <v>-1.1100000000000001</v>
      </c>
      <c r="F2140" s="14" t="str">
        <f t="shared" si="132"/>
        <v>2025-05-08ExpenseMcDonalds21020 GST/HST Payable-1.11</v>
      </c>
      <c r="G2140" s="15">
        <f t="shared" si="133"/>
        <v>45785</v>
      </c>
      <c r="H2140" s="16" t="str">
        <f>IF((IFERROR((VLOOKUP(D2140,'Automation (QBO)'!A:B,2,FALSE)),"0"))=0,"Suspense",(IFERROR((VLOOKUP(D2140,'Automation (QBO)'!A:B,2,FALSE)),"Suspense")))</f>
        <v>GST/HST Payable</v>
      </c>
      <c r="I2140" s="17">
        <f t="shared" si="134"/>
        <v>-1.1100000000000001</v>
      </c>
      <c r="J2140" s="12" t="str">
        <f t="shared" si="135"/>
        <v>GST/HST Payable</v>
      </c>
    </row>
    <row r="2141" spans="1:10" ht="16">
      <c r="A2141" s="13" t="s">
        <v>811</v>
      </c>
      <c r="B2141" s="12" t="s">
        <v>78</v>
      </c>
      <c r="C2141" s="12" t="s">
        <v>230</v>
      </c>
      <c r="D2141" s="12" t="s">
        <v>213</v>
      </c>
      <c r="E2141" s="12">
        <v>16.8</v>
      </c>
      <c r="F2141" s="14" t="str">
        <f t="shared" si="132"/>
        <v>2025-05-08ExpenseShine Auto Wash51305 COGS - Miscellaneous (Vehicle)16.8</v>
      </c>
      <c r="G2141" s="15">
        <f t="shared" si="133"/>
        <v>45785</v>
      </c>
      <c r="H2141" s="16" t="str">
        <f>IF((IFERROR((VLOOKUP(D2141,'Automation (QBO)'!A:B,2,FALSE)),"0"))=0,"Suspense",(IFERROR((VLOOKUP(D2141,'Automation (QBO)'!A:B,2,FALSE)),"Suspense")))</f>
        <v>COGS - Miscellaneous (Vehicle)</v>
      </c>
      <c r="I2141" s="17">
        <f t="shared" si="134"/>
        <v>16.8</v>
      </c>
      <c r="J2141" s="12" t="str">
        <f t="shared" si="135"/>
        <v>COGS - Miscellaneous (Vehicle)</v>
      </c>
    </row>
    <row r="2142" spans="1:10" ht="16">
      <c r="A2142" s="13" t="s">
        <v>811</v>
      </c>
      <c r="B2142" s="12" t="s">
        <v>78</v>
      </c>
      <c r="C2142" s="12" t="s">
        <v>230</v>
      </c>
      <c r="D2142" s="12" t="s">
        <v>199</v>
      </c>
      <c r="E2142" s="12">
        <v>0</v>
      </c>
      <c r="F2142" s="14" t="str">
        <f t="shared" si="132"/>
        <v>2025-05-08ExpenseShine Auto Wash21020 GST/HST Payable0</v>
      </c>
      <c r="G2142" s="15">
        <f t="shared" si="133"/>
        <v>45785</v>
      </c>
      <c r="H2142" s="16" t="str">
        <f>IF((IFERROR((VLOOKUP(D2142,'Automation (QBO)'!A:B,2,FALSE)),"0"))=0,"Suspense",(IFERROR((VLOOKUP(D2142,'Automation (QBO)'!A:B,2,FALSE)),"Suspense")))</f>
        <v>GST/HST Payable</v>
      </c>
      <c r="I2142" s="17">
        <f t="shared" si="134"/>
        <v>0</v>
      </c>
      <c r="J2142" s="12" t="str">
        <f t="shared" si="135"/>
        <v>GST/HST Payable</v>
      </c>
    </row>
    <row r="2143" spans="1:10" ht="16">
      <c r="A2143" s="13" t="s">
        <v>811</v>
      </c>
      <c r="B2143" s="12" t="s">
        <v>78</v>
      </c>
      <c r="C2143" s="12" t="s">
        <v>81</v>
      </c>
      <c r="D2143" s="12" t="s">
        <v>661</v>
      </c>
      <c r="E2143" s="12">
        <v>62.98</v>
      </c>
      <c r="F2143" s="14" t="str">
        <f t="shared" si="132"/>
        <v>2025-05-08ExpenseHome Depot51335 Project Expense - Materials62.98</v>
      </c>
      <c r="G2143" s="15">
        <f t="shared" si="133"/>
        <v>45785</v>
      </c>
      <c r="H2143" s="16" t="str">
        <f>IF((IFERROR((VLOOKUP(D2143,'Automation (QBO)'!A:B,2,FALSE)),"0"))=0,"Suspense",(IFERROR((VLOOKUP(D2143,'Automation (QBO)'!A:B,2,FALSE)),"Suspense")))</f>
        <v>Project Expense - Materials</v>
      </c>
      <c r="I2143" s="17">
        <f t="shared" si="134"/>
        <v>62.98</v>
      </c>
      <c r="J2143" s="12" t="str">
        <f t="shared" si="135"/>
        <v>Project Expense - Materials</v>
      </c>
    </row>
    <row r="2144" spans="1:10" ht="16">
      <c r="A2144" s="13" t="s">
        <v>811</v>
      </c>
      <c r="B2144" s="12" t="s">
        <v>78</v>
      </c>
      <c r="C2144" s="12" t="s">
        <v>81</v>
      </c>
      <c r="D2144" s="12" t="s">
        <v>199</v>
      </c>
      <c r="E2144" s="12">
        <v>-2.99</v>
      </c>
      <c r="F2144" s="14" t="str">
        <f t="shared" si="132"/>
        <v>2025-05-08ExpenseHome Depot21020 GST/HST Payable-2.99</v>
      </c>
      <c r="G2144" s="15">
        <f t="shared" si="133"/>
        <v>45785</v>
      </c>
      <c r="H2144" s="16" t="str">
        <f>IF((IFERROR((VLOOKUP(D2144,'Automation (QBO)'!A:B,2,FALSE)),"0"))=0,"Suspense",(IFERROR((VLOOKUP(D2144,'Automation (QBO)'!A:B,2,FALSE)),"Suspense")))</f>
        <v>GST/HST Payable</v>
      </c>
      <c r="I2144" s="17">
        <f t="shared" si="134"/>
        <v>-2.99</v>
      </c>
      <c r="J2144" s="12" t="str">
        <f t="shared" si="135"/>
        <v>GST/HST Payable</v>
      </c>
    </row>
    <row r="2145" spans="1:10" ht="16">
      <c r="A2145" s="13" t="s">
        <v>811</v>
      </c>
      <c r="B2145" s="12" t="s">
        <v>78</v>
      </c>
      <c r="C2145" s="12" t="s">
        <v>81</v>
      </c>
      <c r="D2145" s="12" t="s">
        <v>661</v>
      </c>
      <c r="E2145" s="12">
        <v>0.95</v>
      </c>
      <c r="F2145" s="14" t="str">
        <f t="shared" si="132"/>
        <v>2025-05-08ExpenseHome Depot51335 Project Expense - Materials0.95</v>
      </c>
      <c r="G2145" s="15">
        <f t="shared" si="133"/>
        <v>45785</v>
      </c>
      <c r="H2145" s="16" t="str">
        <f>IF((IFERROR((VLOOKUP(D2145,'Automation (QBO)'!A:B,2,FALSE)),"0"))=0,"Suspense",(IFERROR((VLOOKUP(D2145,'Automation (QBO)'!A:B,2,FALSE)),"Suspense")))</f>
        <v>Project Expense - Materials</v>
      </c>
      <c r="I2145" s="17">
        <f t="shared" si="134"/>
        <v>0.95</v>
      </c>
      <c r="J2145" s="12" t="str">
        <f t="shared" si="135"/>
        <v>Project Expense - Materials</v>
      </c>
    </row>
    <row r="2146" spans="1:10" ht="16">
      <c r="A2146" s="13" t="s">
        <v>811</v>
      </c>
      <c r="B2146" s="12" t="s">
        <v>78</v>
      </c>
      <c r="C2146" s="12" t="s">
        <v>81</v>
      </c>
      <c r="D2146" s="12" t="s">
        <v>199</v>
      </c>
      <c r="E2146" s="12">
        <v>-0.05</v>
      </c>
      <c r="F2146" s="14" t="str">
        <f t="shared" si="132"/>
        <v>2025-05-08ExpenseHome Depot21020 GST/HST Payable-0.05</v>
      </c>
      <c r="G2146" s="15">
        <f t="shared" si="133"/>
        <v>45785</v>
      </c>
      <c r="H2146" s="16" t="str">
        <f>IF((IFERROR((VLOOKUP(D2146,'Automation (QBO)'!A:B,2,FALSE)),"0"))=0,"Suspense",(IFERROR((VLOOKUP(D2146,'Automation (QBO)'!A:B,2,FALSE)),"Suspense")))</f>
        <v>GST/HST Payable</v>
      </c>
      <c r="I2146" s="17">
        <f t="shared" si="134"/>
        <v>-0.05</v>
      </c>
      <c r="J2146" s="12" t="str">
        <f t="shared" si="135"/>
        <v>GST/HST Payable</v>
      </c>
    </row>
    <row r="2147" spans="1:10" ht="16">
      <c r="A2147" s="13" t="s">
        <v>811</v>
      </c>
      <c r="B2147" s="12" t="s">
        <v>78</v>
      </c>
      <c r="C2147" s="12" t="s">
        <v>812</v>
      </c>
      <c r="D2147" s="12" t="s">
        <v>506</v>
      </c>
      <c r="E2147" s="12">
        <v>23.38</v>
      </c>
      <c r="F2147" s="14" t="str">
        <f t="shared" si="132"/>
        <v>2025-05-08ExpenseMcDonalds21010 Credit Card (CIBC Visa)23.38</v>
      </c>
      <c r="G2147" s="15">
        <f t="shared" si="133"/>
        <v>45785</v>
      </c>
      <c r="H2147" s="16" t="str">
        <f>IF((IFERROR((VLOOKUP(D2147,'Automation (QBO)'!A:B,2,FALSE)),"0"))=0,"Suspense",(IFERROR((VLOOKUP(D2147,'Automation (QBO)'!A:B,2,FALSE)),"Suspense")))</f>
        <v>Credit Card (CIBC Visa)</v>
      </c>
      <c r="I2147" s="17">
        <f t="shared" si="134"/>
        <v>23.38</v>
      </c>
      <c r="J2147" s="12" t="str">
        <f t="shared" si="135"/>
        <v>Credit Card (CIBC Visa)</v>
      </c>
    </row>
    <row r="2148" spans="1:10" ht="16">
      <c r="A2148" s="13" t="s">
        <v>811</v>
      </c>
      <c r="B2148" s="12" t="s">
        <v>78</v>
      </c>
      <c r="C2148" s="12" t="s">
        <v>230</v>
      </c>
      <c r="D2148" s="12" t="s">
        <v>506</v>
      </c>
      <c r="E2148" s="12">
        <v>16.8</v>
      </c>
      <c r="F2148" s="14" t="str">
        <f t="shared" si="132"/>
        <v>2025-05-08ExpenseShine Auto Wash21010 Credit Card (CIBC Visa)16.8</v>
      </c>
      <c r="G2148" s="15">
        <f t="shared" si="133"/>
        <v>45785</v>
      </c>
      <c r="H2148" s="16" t="str">
        <f>IF((IFERROR((VLOOKUP(D2148,'Automation (QBO)'!A:B,2,FALSE)),"0"))=0,"Suspense",(IFERROR((VLOOKUP(D2148,'Automation (QBO)'!A:B,2,FALSE)),"Suspense")))</f>
        <v>Credit Card (CIBC Visa)</v>
      </c>
      <c r="I2148" s="17">
        <f t="shared" si="134"/>
        <v>16.8</v>
      </c>
      <c r="J2148" s="12" t="str">
        <f t="shared" si="135"/>
        <v>Credit Card (CIBC Visa)</v>
      </c>
    </row>
    <row r="2149" spans="1:10" ht="16">
      <c r="A2149" s="13" t="s">
        <v>811</v>
      </c>
      <c r="B2149" s="12" t="s">
        <v>78</v>
      </c>
      <c r="C2149" s="12" t="s">
        <v>81</v>
      </c>
      <c r="D2149" s="12" t="s">
        <v>506</v>
      </c>
      <c r="E2149" s="12">
        <v>1</v>
      </c>
      <c r="F2149" s="14" t="str">
        <f t="shared" si="132"/>
        <v>2025-05-08ExpenseHome Depot21010 Credit Card (CIBC Visa)1</v>
      </c>
      <c r="G2149" s="15">
        <f t="shared" si="133"/>
        <v>45785</v>
      </c>
      <c r="H2149" s="16" t="str">
        <f>IF((IFERROR((VLOOKUP(D2149,'Automation (QBO)'!A:B,2,FALSE)),"0"))=0,"Suspense",(IFERROR((VLOOKUP(D2149,'Automation (QBO)'!A:B,2,FALSE)),"Suspense")))</f>
        <v>Credit Card (CIBC Visa)</v>
      </c>
      <c r="I2149" s="17">
        <f t="shared" si="134"/>
        <v>1</v>
      </c>
      <c r="J2149" s="12" t="str">
        <f t="shared" si="135"/>
        <v>Credit Card (CIBC Visa)</v>
      </c>
    </row>
    <row r="2150" spans="1:10" ht="16">
      <c r="A2150" s="13" t="s">
        <v>811</v>
      </c>
      <c r="B2150" s="12" t="s">
        <v>78</v>
      </c>
      <c r="C2150" s="12" t="s">
        <v>108</v>
      </c>
      <c r="D2150" s="12" t="s">
        <v>506</v>
      </c>
      <c r="E2150" s="12">
        <v>189.98</v>
      </c>
      <c r="F2150" s="14" t="str">
        <f t="shared" si="132"/>
        <v>2025-05-08ExpenseChevron21010 Credit Card (CIBC Visa)189.98</v>
      </c>
      <c r="G2150" s="15">
        <f t="shared" si="133"/>
        <v>45785</v>
      </c>
      <c r="H2150" s="16" t="str">
        <f>IF((IFERROR((VLOOKUP(D2150,'Automation (QBO)'!A:B,2,FALSE)),"0"))=0,"Suspense",(IFERROR((VLOOKUP(D2150,'Automation (QBO)'!A:B,2,FALSE)),"Suspense")))</f>
        <v>Credit Card (CIBC Visa)</v>
      </c>
      <c r="I2150" s="17">
        <f t="shared" si="134"/>
        <v>189.98</v>
      </c>
      <c r="J2150" s="12" t="str">
        <f t="shared" si="135"/>
        <v>Credit Card (CIBC Visa)</v>
      </c>
    </row>
    <row r="2151" spans="1:10" ht="16">
      <c r="A2151" s="13" t="s">
        <v>811</v>
      </c>
      <c r="B2151" s="12" t="s">
        <v>78</v>
      </c>
      <c r="C2151" s="12" t="s">
        <v>81</v>
      </c>
      <c r="D2151" s="12" t="s">
        <v>506</v>
      </c>
      <c r="E2151" s="12">
        <v>65.97</v>
      </c>
      <c r="F2151" s="14" t="str">
        <f t="shared" si="132"/>
        <v>2025-05-08ExpenseHome Depot21010 Credit Card (CIBC Visa)65.97</v>
      </c>
      <c r="G2151" s="15">
        <f t="shared" si="133"/>
        <v>45785</v>
      </c>
      <c r="H2151" s="16" t="str">
        <f>IF((IFERROR((VLOOKUP(D2151,'Automation (QBO)'!A:B,2,FALSE)),"0"))=0,"Suspense",(IFERROR((VLOOKUP(D2151,'Automation (QBO)'!A:B,2,FALSE)),"Suspense")))</f>
        <v>Credit Card (CIBC Visa)</v>
      </c>
      <c r="I2151" s="17">
        <f t="shared" si="134"/>
        <v>65.97</v>
      </c>
      <c r="J2151" s="12" t="str">
        <f t="shared" si="135"/>
        <v>Credit Card (CIBC Visa)</v>
      </c>
    </row>
    <row r="2152" spans="1:10" ht="16">
      <c r="A2152" s="13" t="s">
        <v>813</v>
      </c>
      <c r="B2152" s="12" t="s">
        <v>78</v>
      </c>
      <c r="C2152" s="12" t="s">
        <v>160</v>
      </c>
      <c r="D2152" s="12" t="s">
        <v>209</v>
      </c>
      <c r="E2152" s="12">
        <v>1000</v>
      </c>
      <c r="F2152" s="14" t="str">
        <f t="shared" si="132"/>
        <v>2025-05-09ExpenseIRS51330 COGS - Fees1000</v>
      </c>
      <c r="G2152" s="15">
        <f t="shared" si="133"/>
        <v>45786</v>
      </c>
      <c r="H2152" s="16" t="str">
        <f>IF((IFERROR((VLOOKUP(D2152,'Automation (QBO)'!A:B,2,FALSE)),"0"))=0,"Suspense",(IFERROR((VLOOKUP(D2152,'Automation (QBO)'!A:B,2,FALSE)),"Suspense")))</f>
        <v>COGS - Fees</v>
      </c>
      <c r="I2152" s="17">
        <f t="shared" si="134"/>
        <v>1000</v>
      </c>
      <c r="J2152" s="12" t="str">
        <f t="shared" si="135"/>
        <v>COGS - Fees</v>
      </c>
    </row>
    <row r="2153" spans="1:10" ht="16">
      <c r="A2153" s="13" t="s">
        <v>813</v>
      </c>
      <c r="B2153" s="12" t="s">
        <v>78</v>
      </c>
      <c r="C2153" s="12" t="s">
        <v>160</v>
      </c>
      <c r="D2153" s="12" t="s">
        <v>201</v>
      </c>
      <c r="E2153" s="12">
        <v>-1000</v>
      </c>
      <c r="F2153" s="14" t="str">
        <f t="shared" si="132"/>
        <v>2025-05-09ExpenseIRS11005 Chequing (CIBC)-1000</v>
      </c>
      <c r="G2153" s="15">
        <f t="shared" si="133"/>
        <v>45786</v>
      </c>
      <c r="H2153" s="16" t="str">
        <f>IF((IFERROR((VLOOKUP(D2153,'Automation (QBO)'!A:B,2,FALSE)),"0"))=0,"Suspense",(IFERROR((VLOOKUP(D2153,'Automation (QBO)'!A:B,2,FALSE)),"Suspense")))</f>
        <v>Chequing (CIBC)</v>
      </c>
      <c r="I2153" s="17">
        <f t="shared" si="134"/>
        <v>-1000</v>
      </c>
      <c r="J2153" s="12" t="str">
        <f t="shared" si="135"/>
        <v>Chequing (CIBC)</v>
      </c>
    </row>
    <row r="2154" spans="1:10" ht="16">
      <c r="A2154" s="13" t="s">
        <v>814</v>
      </c>
      <c r="B2154" s="12" t="s">
        <v>78</v>
      </c>
      <c r="C2154" s="12" t="s">
        <v>143</v>
      </c>
      <c r="D2154" s="12" t="s">
        <v>661</v>
      </c>
      <c r="E2154" s="12">
        <v>621.83000000000004</v>
      </c>
      <c r="F2154" s="14" t="str">
        <f t="shared" si="132"/>
        <v>2025-05-10ExpenseMeadows Landscape Supply ltd51335 Project Expense - Materials621.83</v>
      </c>
      <c r="G2154" s="15">
        <f t="shared" si="133"/>
        <v>45787</v>
      </c>
      <c r="H2154" s="16" t="str">
        <f>IF((IFERROR((VLOOKUP(D2154,'Automation (QBO)'!A:B,2,FALSE)),"0"))=0,"Suspense",(IFERROR((VLOOKUP(D2154,'Automation (QBO)'!A:B,2,FALSE)),"Suspense")))</f>
        <v>Project Expense - Materials</v>
      </c>
      <c r="I2154" s="17">
        <f t="shared" si="134"/>
        <v>621.83000000000004</v>
      </c>
      <c r="J2154" s="12" t="str">
        <f t="shared" si="135"/>
        <v>Project Expense - Materials</v>
      </c>
    </row>
    <row r="2155" spans="1:10" ht="16">
      <c r="A2155" s="13" t="s">
        <v>814</v>
      </c>
      <c r="B2155" s="12" t="s">
        <v>78</v>
      </c>
      <c r="C2155" s="12" t="s">
        <v>143</v>
      </c>
      <c r="D2155" s="12" t="s">
        <v>199</v>
      </c>
      <c r="E2155" s="12">
        <v>-30.5</v>
      </c>
      <c r="F2155" s="14" t="str">
        <f t="shared" si="132"/>
        <v>2025-05-10ExpenseMeadows Landscape Supply ltd21020 GST/HST Payable-30.5</v>
      </c>
      <c r="G2155" s="15">
        <f t="shared" si="133"/>
        <v>45787</v>
      </c>
      <c r="H2155" s="16" t="str">
        <f>IF((IFERROR((VLOOKUP(D2155,'Automation (QBO)'!A:B,2,FALSE)),"0"))=0,"Suspense",(IFERROR((VLOOKUP(D2155,'Automation (QBO)'!A:B,2,FALSE)),"Suspense")))</f>
        <v>GST/HST Payable</v>
      </c>
      <c r="I2155" s="17">
        <f t="shared" si="134"/>
        <v>-30.5</v>
      </c>
      <c r="J2155" s="12" t="str">
        <f t="shared" si="135"/>
        <v>GST/HST Payable</v>
      </c>
    </row>
    <row r="2156" spans="1:10" ht="16">
      <c r="A2156" s="13" t="s">
        <v>814</v>
      </c>
      <c r="B2156" s="12" t="s">
        <v>78</v>
      </c>
      <c r="C2156" s="12" t="s">
        <v>143</v>
      </c>
      <c r="D2156" s="12" t="s">
        <v>661</v>
      </c>
      <c r="E2156" s="12">
        <v>621.83000000000004</v>
      </c>
      <c r="F2156" s="14" t="str">
        <f t="shared" si="132"/>
        <v>2025-05-10ExpenseMeadows Landscape Supply ltd51335 Project Expense - Materials621.83</v>
      </c>
      <c r="G2156" s="15">
        <f t="shared" si="133"/>
        <v>45787</v>
      </c>
      <c r="H2156" s="16" t="str">
        <f>IF((IFERROR((VLOOKUP(D2156,'Automation (QBO)'!A:B,2,FALSE)),"0"))=0,"Suspense",(IFERROR((VLOOKUP(D2156,'Automation (QBO)'!A:B,2,FALSE)),"Suspense")))</f>
        <v>Project Expense - Materials</v>
      </c>
      <c r="I2156" s="17">
        <f t="shared" si="134"/>
        <v>621.83000000000004</v>
      </c>
      <c r="J2156" s="12" t="str">
        <f t="shared" si="135"/>
        <v>Project Expense - Materials</v>
      </c>
    </row>
    <row r="2157" spans="1:10" ht="16">
      <c r="A2157" s="13" t="s">
        <v>814</v>
      </c>
      <c r="B2157" s="12" t="s">
        <v>78</v>
      </c>
      <c r="C2157" s="12" t="s">
        <v>143</v>
      </c>
      <c r="D2157" s="12" t="s">
        <v>199</v>
      </c>
      <c r="E2157" s="12">
        <v>-30.5</v>
      </c>
      <c r="F2157" s="14" t="str">
        <f t="shared" si="132"/>
        <v>2025-05-10ExpenseMeadows Landscape Supply ltd21020 GST/HST Payable-30.5</v>
      </c>
      <c r="G2157" s="15">
        <f t="shared" si="133"/>
        <v>45787</v>
      </c>
      <c r="H2157" s="16" t="str">
        <f>IF((IFERROR((VLOOKUP(D2157,'Automation (QBO)'!A:B,2,FALSE)),"0"))=0,"Suspense",(IFERROR((VLOOKUP(D2157,'Automation (QBO)'!A:B,2,FALSE)),"Suspense")))</f>
        <v>GST/HST Payable</v>
      </c>
      <c r="I2157" s="17">
        <f t="shared" si="134"/>
        <v>-30.5</v>
      </c>
      <c r="J2157" s="12" t="str">
        <f t="shared" si="135"/>
        <v>GST/HST Payable</v>
      </c>
    </row>
    <row r="2158" spans="1:10" ht="16">
      <c r="A2158" s="13" t="s">
        <v>814</v>
      </c>
      <c r="B2158" s="12" t="s">
        <v>78</v>
      </c>
      <c r="C2158" s="12" t="s">
        <v>143</v>
      </c>
      <c r="D2158" s="12" t="s">
        <v>506</v>
      </c>
      <c r="E2158" s="12">
        <v>652.33000000000004</v>
      </c>
      <c r="F2158" s="14" t="str">
        <f t="shared" si="132"/>
        <v>2025-05-10ExpenseMeadows Landscape Supply ltd21010 Credit Card (CIBC Visa)652.33</v>
      </c>
      <c r="G2158" s="15">
        <f t="shared" si="133"/>
        <v>45787</v>
      </c>
      <c r="H2158" s="16" t="str">
        <f>IF((IFERROR((VLOOKUP(D2158,'Automation (QBO)'!A:B,2,FALSE)),"0"))=0,"Suspense",(IFERROR((VLOOKUP(D2158,'Automation (QBO)'!A:B,2,FALSE)),"Suspense")))</f>
        <v>Credit Card (CIBC Visa)</v>
      </c>
      <c r="I2158" s="17">
        <f t="shared" si="134"/>
        <v>652.33000000000004</v>
      </c>
      <c r="J2158" s="12" t="str">
        <f t="shared" si="135"/>
        <v>Credit Card (CIBC Visa)</v>
      </c>
    </row>
    <row r="2159" spans="1:10" ht="16">
      <c r="A2159" s="13" t="s">
        <v>814</v>
      </c>
      <c r="B2159" s="12" t="s">
        <v>78</v>
      </c>
      <c r="C2159" s="12" t="s">
        <v>143</v>
      </c>
      <c r="D2159" s="12" t="s">
        <v>506</v>
      </c>
      <c r="E2159" s="12">
        <v>652.33000000000004</v>
      </c>
      <c r="F2159" s="14" t="str">
        <f t="shared" si="132"/>
        <v>2025-05-10ExpenseMeadows Landscape Supply ltd21010 Credit Card (CIBC Visa)652.33</v>
      </c>
      <c r="G2159" s="15">
        <f t="shared" si="133"/>
        <v>45787</v>
      </c>
      <c r="H2159" s="16" t="str">
        <f>IF((IFERROR((VLOOKUP(D2159,'Automation (QBO)'!A:B,2,FALSE)),"0"))=0,"Suspense",(IFERROR((VLOOKUP(D2159,'Automation (QBO)'!A:B,2,FALSE)),"Suspense")))</f>
        <v>Credit Card (CIBC Visa)</v>
      </c>
      <c r="I2159" s="17">
        <f t="shared" si="134"/>
        <v>652.33000000000004</v>
      </c>
      <c r="J2159" s="12" t="str">
        <f t="shared" si="135"/>
        <v>Credit Card (CIBC Visa)</v>
      </c>
    </row>
    <row r="2160" spans="1:10" ht="16">
      <c r="A2160" s="13" t="s">
        <v>815</v>
      </c>
      <c r="B2160" s="12" t="s">
        <v>84</v>
      </c>
      <c r="C2160" s="12" t="s">
        <v>754</v>
      </c>
      <c r="D2160" s="12" t="s">
        <v>666</v>
      </c>
      <c r="E2160" s="12">
        <v>0</v>
      </c>
      <c r="F2160" s="14" t="str">
        <f t="shared" si="132"/>
        <v>2025-05-12InvoiceBrowns Newport Village:BSH NewPort Patio Project12000 [Accounts Receivable]0</v>
      </c>
      <c r="G2160" s="15">
        <f t="shared" si="133"/>
        <v>45789</v>
      </c>
      <c r="H2160" s="16" t="str">
        <f>IF((IFERROR((VLOOKUP(D2160,'Automation (QBO)'!A:B,2,FALSE)),"0"))=0,"Suspense",(IFERROR((VLOOKUP(D2160,'Automation (QBO)'!A:B,2,FALSE)),"Suspense")))</f>
        <v>Accounts Recievable - Suspense</v>
      </c>
      <c r="I2160" s="17">
        <f t="shared" si="134"/>
        <v>0</v>
      </c>
      <c r="J2160" s="12" t="str">
        <f t="shared" si="135"/>
        <v>Accounts Recievable - Suspense</v>
      </c>
    </row>
    <row r="2161" spans="1:10" ht="16">
      <c r="A2161" s="13" t="s">
        <v>815</v>
      </c>
      <c r="B2161" s="12" t="s">
        <v>84</v>
      </c>
      <c r="C2161" s="12" t="s">
        <v>754</v>
      </c>
      <c r="D2161" s="12" t="s">
        <v>844</v>
      </c>
      <c r="E2161" s="12">
        <v>3722.22</v>
      </c>
      <c r="F2161" s="14" t="str">
        <f t="shared" si="132"/>
        <v>2025-05-12InvoiceBrowns Newport Village:BSH NewPort Patio Project42035 Billable Expense Income3722.22</v>
      </c>
      <c r="G2161" s="15">
        <f t="shared" si="133"/>
        <v>45789</v>
      </c>
      <c r="H2161" s="16" t="str">
        <f>IF((IFERROR((VLOOKUP(D2161,'Automation (QBO)'!A:B,2,FALSE)),"0"))=0,"Suspense",(IFERROR((VLOOKUP(D2161,'Automation (QBO)'!A:B,2,FALSE)),"Suspense")))</f>
        <v>Suspense</v>
      </c>
      <c r="I2161" s="17">
        <f t="shared" si="134"/>
        <v>3722.22</v>
      </c>
      <c r="J2161" s="12" t="str">
        <f t="shared" si="135"/>
        <v>Suspense</v>
      </c>
    </row>
    <row r="2162" spans="1:10" ht="16">
      <c r="A2162" s="13" t="s">
        <v>815</v>
      </c>
      <c r="B2162" s="12" t="s">
        <v>84</v>
      </c>
      <c r="C2162" s="12" t="s">
        <v>754</v>
      </c>
      <c r="D2162" s="12" t="s">
        <v>760</v>
      </c>
      <c r="E2162" s="12">
        <v>744.44</v>
      </c>
      <c r="F2162" s="14" t="str">
        <f t="shared" si="132"/>
        <v>2025-05-12InvoiceBrowns Newport Village:BSH NewPort Patio Project42015 Margin - Materials744.44</v>
      </c>
      <c r="G2162" s="15">
        <f t="shared" si="133"/>
        <v>45789</v>
      </c>
      <c r="H2162" s="16" t="str">
        <f>IF((IFERROR((VLOOKUP(D2162,'Automation (QBO)'!A:B,2,FALSE)),"0"))=0,"Suspense",(IFERROR((VLOOKUP(D2162,'Automation (QBO)'!A:B,2,FALSE)),"Suspense")))</f>
        <v>Margin - Materials</v>
      </c>
      <c r="I2162" s="17">
        <f t="shared" si="134"/>
        <v>744.44</v>
      </c>
      <c r="J2162" s="12" t="str">
        <f t="shared" si="135"/>
        <v>Margin - Materials</v>
      </c>
    </row>
    <row r="2163" spans="1:10" ht="16">
      <c r="A2163" s="13" t="s">
        <v>815</v>
      </c>
      <c r="B2163" s="12" t="s">
        <v>84</v>
      </c>
      <c r="C2163" s="12" t="s">
        <v>754</v>
      </c>
      <c r="D2163" s="12" t="s">
        <v>759</v>
      </c>
      <c r="E2163" s="12">
        <v>5812.5</v>
      </c>
      <c r="F2163" s="14" t="str">
        <f t="shared" si="132"/>
        <v>2025-05-12InvoiceBrowns Newport Village:BSH NewPort Patio Project41006 Labour - General5812.5</v>
      </c>
      <c r="G2163" s="15">
        <f t="shared" si="133"/>
        <v>45789</v>
      </c>
      <c r="H2163" s="16" t="str">
        <f>IF((IFERROR((VLOOKUP(D2163,'Automation (QBO)'!A:B,2,FALSE)),"0"))=0,"Suspense",(IFERROR((VLOOKUP(D2163,'Automation (QBO)'!A:B,2,FALSE)),"Suspense")))</f>
        <v>Labour - General</v>
      </c>
      <c r="I2163" s="17">
        <f t="shared" si="134"/>
        <v>5812.5</v>
      </c>
      <c r="J2163" s="12" t="str">
        <f t="shared" si="135"/>
        <v>Labour - General</v>
      </c>
    </row>
    <row r="2164" spans="1:10" ht="16">
      <c r="A2164" s="13" t="s">
        <v>815</v>
      </c>
      <c r="B2164" s="12" t="s">
        <v>84</v>
      </c>
      <c r="C2164" s="12" t="s">
        <v>754</v>
      </c>
      <c r="D2164" s="12" t="s">
        <v>762</v>
      </c>
      <c r="E2164" s="12">
        <v>1162.5</v>
      </c>
      <c r="F2164" s="14" t="str">
        <f t="shared" si="132"/>
        <v>2025-05-12InvoiceBrowns Newport Village:BSH NewPort Patio Project42025 Margin - Labour1162.5</v>
      </c>
      <c r="G2164" s="15">
        <f t="shared" si="133"/>
        <v>45789</v>
      </c>
      <c r="H2164" s="16" t="str">
        <f>IF((IFERROR((VLOOKUP(D2164,'Automation (QBO)'!A:B,2,FALSE)),"0"))=0,"Suspense",(IFERROR((VLOOKUP(D2164,'Automation (QBO)'!A:B,2,FALSE)),"Suspense")))</f>
        <v>Margin - Labour</v>
      </c>
      <c r="I2164" s="17">
        <f t="shared" si="134"/>
        <v>1162.5</v>
      </c>
      <c r="J2164" s="12" t="str">
        <f t="shared" si="135"/>
        <v>Margin - Labour</v>
      </c>
    </row>
    <row r="2165" spans="1:10" ht="16">
      <c r="A2165" s="13" t="s">
        <v>815</v>
      </c>
      <c r="B2165" s="12" t="s">
        <v>84</v>
      </c>
      <c r="C2165" s="12" t="s">
        <v>754</v>
      </c>
      <c r="D2165" s="12" t="s">
        <v>218</v>
      </c>
      <c r="E2165" s="12">
        <v>-12013.75</v>
      </c>
      <c r="F2165" s="14" t="str">
        <f t="shared" si="132"/>
        <v>2025-05-12InvoiceBrowns Newport Village:BSH NewPort Patio Project21045 Deposit Received-12013.75</v>
      </c>
      <c r="G2165" s="15">
        <f t="shared" si="133"/>
        <v>45789</v>
      </c>
      <c r="H2165" s="16" t="str">
        <f>IF((IFERROR((VLOOKUP(D2165,'Automation (QBO)'!A:B,2,FALSE)),"0"))=0,"Suspense",(IFERROR((VLOOKUP(D2165,'Automation (QBO)'!A:B,2,FALSE)),"Suspense")))</f>
        <v>Liability - Depostis Received</v>
      </c>
      <c r="I2165" s="17">
        <f t="shared" si="134"/>
        <v>-12013.75</v>
      </c>
      <c r="J2165" s="12" t="str">
        <f t="shared" si="135"/>
        <v>Liability - Depostis Received</v>
      </c>
    </row>
    <row r="2166" spans="1:10" ht="16">
      <c r="A2166" s="13" t="s">
        <v>815</v>
      </c>
      <c r="B2166" s="12" t="s">
        <v>84</v>
      </c>
      <c r="C2166" s="12" t="s">
        <v>754</v>
      </c>
      <c r="D2166" s="12" t="s">
        <v>199</v>
      </c>
      <c r="E2166" s="12">
        <v>572.09</v>
      </c>
      <c r="F2166" s="14" t="str">
        <f t="shared" si="132"/>
        <v>2025-05-12InvoiceBrowns Newport Village:BSH NewPort Patio Project21020 GST/HST Payable572.09</v>
      </c>
      <c r="G2166" s="15">
        <f t="shared" si="133"/>
        <v>45789</v>
      </c>
      <c r="H2166" s="16" t="str">
        <f>IF((IFERROR((VLOOKUP(D2166,'Automation (QBO)'!A:B,2,FALSE)),"0"))=0,"Suspense",(IFERROR((VLOOKUP(D2166,'Automation (QBO)'!A:B,2,FALSE)),"Suspense")))</f>
        <v>GST/HST Payable</v>
      </c>
      <c r="I2166" s="17">
        <f t="shared" si="134"/>
        <v>572.09</v>
      </c>
      <c r="J2166" s="12" t="str">
        <f t="shared" si="135"/>
        <v>GST/HST Payable</v>
      </c>
    </row>
    <row r="2167" spans="1:10" ht="16">
      <c r="A2167" s="13" t="s">
        <v>815</v>
      </c>
      <c r="B2167" s="12" t="s">
        <v>84</v>
      </c>
      <c r="C2167" s="12" t="s">
        <v>754</v>
      </c>
      <c r="D2167" s="12" t="s">
        <v>199</v>
      </c>
      <c r="E2167" s="12">
        <v>0</v>
      </c>
      <c r="F2167" s="14" t="str">
        <f t="shared" si="132"/>
        <v>2025-05-12InvoiceBrowns Newport Village:BSH NewPort Patio Project21020 GST/HST Payable0</v>
      </c>
      <c r="G2167" s="15">
        <f t="shared" si="133"/>
        <v>45789</v>
      </c>
      <c r="H2167" s="16" t="str">
        <f>IF((IFERROR((VLOOKUP(D2167,'Automation (QBO)'!A:B,2,FALSE)),"0"))=0,"Suspense",(IFERROR((VLOOKUP(D2167,'Automation (QBO)'!A:B,2,FALSE)),"Suspense")))</f>
        <v>GST/HST Payable</v>
      </c>
      <c r="I2167" s="17">
        <f t="shared" si="134"/>
        <v>0</v>
      </c>
      <c r="J2167" s="12" t="str">
        <f t="shared" si="135"/>
        <v>GST/HST Payable</v>
      </c>
    </row>
    <row r="2168" spans="1:10" ht="16">
      <c r="A2168" s="13" t="s">
        <v>815</v>
      </c>
      <c r="B2168" s="12" t="s">
        <v>78</v>
      </c>
      <c r="C2168" s="12" t="s">
        <v>143</v>
      </c>
      <c r="D2168" s="12" t="s">
        <v>661</v>
      </c>
      <c r="E2168" s="12">
        <v>1243.6600000000001</v>
      </c>
      <c r="F2168" s="14" t="str">
        <f t="shared" si="132"/>
        <v>2025-05-12ExpenseMeadows Landscape Supply ltd51335 Project Expense - Materials1243.66</v>
      </c>
      <c r="G2168" s="15">
        <f t="shared" si="133"/>
        <v>45789</v>
      </c>
      <c r="H2168" s="16" t="str">
        <f>IF((IFERROR((VLOOKUP(D2168,'Automation (QBO)'!A:B,2,FALSE)),"0"))=0,"Suspense",(IFERROR((VLOOKUP(D2168,'Automation (QBO)'!A:B,2,FALSE)),"Suspense")))</f>
        <v>Project Expense - Materials</v>
      </c>
      <c r="I2168" s="17">
        <f t="shared" si="134"/>
        <v>1243.6600000000001</v>
      </c>
      <c r="J2168" s="12" t="str">
        <f t="shared" si="135"/>
        <v>Project Expense - Materials</v>
      </c>
    </row>
    <row r="2169" spans="1:10" ht="16">
      <c r="A2169" s="13" t="s">
        <v>815</v>
      </c>
      <c r="B2169" s="12" t="s">
        <v>78</v>
      </c>
      <c r="C2169" s="12" t="s">
        <v>143</v>
      </c>
      <c r="D2169" s="12" t="s">
        <v>199</v>
      </c>
      <c r="E2169" s="12">
        <v>-61</v>
      </c>
      <c r="F2169" s="14" t="str">
        <f t="shared" si="132"/>
        <v>2025-05-12ExpenseMeadows Landscape Supply ltd21020 GST/HST Payable-61</v>
      </c>
      <c r="G2169" s="15">
        <f t="shared" si="133"/>
        <v>45789</v>
      </c>
      <c r="H2169" s="16" t="str">
        <f>IF((IFERROR((VLOOKUP(D2169,'Automation (QBO)'!A:B,2,FALSE)),"0"))=0,"Suspense",(IFERROR((VLOOKUP(D2169,'Automation (QBO)'!A:B,2,FALSE)),"Suspense")))</f>
        <v>GST/HST Payable</v>
      </c>
      <c r="I2169" s="17">
        <f t="shared" si="134"/>
        <v>-61</v>
      </c>
      <c r="J2169" s="12" t="str">
        <f t="shared" si="135"/>
        <v>GST/HST Payable</v>
      </c>
    </row>
    <row r="2170" spans="1:10" ht="16">
      <c r="A2170" s="13" t="s">
        <v>815</v>
      </c>
      <c r="B2170" s="12" t="s">
        <v>78</v>
      </c>
      <c r="C2170" s="12" t="s">
        <v>143</v>
      </c>
      <c r="D2170" s="12" t="s">
        <v>661</v>
      </c>
      <c r="E2170" s="12">
        <v>1243.6600000000001</v>
      </c>
      <c r="F2170" s="14" t="str">
        <f t="shared" si="132"/>
        <v>2025-05-12ExpenseMeadows Landscape Supply ltd51335 Project Expense - Materials1243.66</v>
      </c>
      <c r="G2170" s="15">
        <f t="shared" si="133"/>
        <v>45789</v>
      </c>
      <c r="H2170" s="16" t="str">
        <f>IF((IFERROR((VLOOKUP(D2170,'Automation (QBO)'!A:B,2,FALSE)),"0"))=0,"Suspense",(IFERROR((VLOOKUP(D2170,'Automation (QBO)'!A:B,2,FALSE)),"Suspense")))</f>
        <v>Project Expense - Materials</v>
      </c>
      <c r="I2170" s="17">
        <f t="shared" si="134"/>
        <v>1243.6600000000001</v>
      </c>
      <c r="J2170" s="12" t="str">
        <f t="shared" si="135"/>
        <v>Project Expense - Materials</v>
      </c>
    </row>
    <row r="2171" spans="1:10" ht="16">
      <c r="A2171" s="13" t="s">
        <v>815</v>
      </c>
      <c r="B2171" s="12" t="s">
        <v>78</v>
      </c>
      <c r="C2171" s="12" t="s">
        <v>143</v>
      </c>
      <c r="D2171" s="12" t="s">
        <v>199</v>
      </c>
      <c r="E2171" s="12">
        <v>-61</v>
      </c>
      <c r="F2171" s="14" t="str">
        <f t="shared" si="132"/>
        <v>2025-05-12ExpenseMeadows Landscape Supply ltd21020 GST/HST Payable-61</v>
      </c>
      <c r="G2171" s="15">
        <f t="shared" si="133"/>
        <v>45789</v>
      </c>
      <c r="H2171" s="16" t="str">
        <f>IF((IFERROR((VLOOKUP(D2171,'Automation (QBO)'!A:B,2,FALSE)),"0"))=0,"Suspense",(IFERROR((VLOOKUP(D2171,'Automation (QBO)'!A:B,2,FALSE)),"Suspense")))</f>
        <v>GST/HST Payable</v>
      </c>
      <c r="I2171" s="17">
        <f t="shared" si="134"/>
        <v>-61</v>
      </c>
      <c r="J2171" s="12" t="str">
        <f t="shared" si="135"/>
        <v>GST/HST Payable</v>
      </c>
    </row>
    <row r="2172" spans="1:10" ht="16">
      <c r="A2172" s="13" t="s">
        <v>815</v>
      </c>
      <c r="B2172" s="12" t="s">
        <v>78</v>
      </c>
      <c r="C2172" s="12" t="s">
        <v>117</v>
      </c>
      <c r="D2172" s="12" t="s">
        <v>384</v>
      </c>
      <c r="E2172" s="12">
        <v>41.47</v>
      </c>
      <c r="F2172" s="14" t="str">
        <f t="shared" si="132"/>
        <v>2025-05-12ExpenseWebflow52165 Subscriptions (Annual)41.47</v>
      </c>
      <c r="G2172" s="15">
        <f t="shared" si="133"/>
        <v>45789</v>
      </c>
      <c r="H2172" s="16" t="str">
        <f>IF((IFERROR((VLOOKUP(D2172,'Automation (QBO)'!A:B,2,FALSE)),"0"))=0,"Suspense",(IFERROR((VLOOKUP(D2172,'Automation (QBO)'!A:B,2,FALSE)),"Suspense")))</f>
        <v>Subscriptions (Annual)</v>
      </c>
      <c r="I2172" s="17">
        <f t="shared" si="134"/>
        <v>41.47</v>
      </c>
      <c r="J2172" s="12" t="str">
        <f t="shared" si="135"/>
        <v>Subscriptions (Annual)</v>
      </c>
    </row>
    <row r="2173" spans="1:10" ht="16">
      <c r="A2173" s="13" t="s">
        <v>815</v>
      </c>
      <c r="B2173" s="12" t="s">
        <v>78</v>
      </c>
      <c r="C2173" s="12" t="s">
        <v>117</v>
      </c>
      <c r="D2173" s="12" t="s">
        <v>199</v>
      </c>
      <c r="E2173" s="12">
        <v>0</v>
      </c>
      <c r="F2173" s="14" t="str">
        <f t="shared" si="132"/>
        <v>2025-05-12ExpenseWebflow21020 GST/HST Payable0</v>
      </c>
      <c r="G2173" s="15">
        <f t="shared" si="133"/>
        <v>45789</v>
      </c>
      <c r="H2173" s="16" t="str">
        <f>IF((IFERROR((VLOOKUP(D2173,'Automation (QBO)'!A:B,2,FALSE)),"0"))=0,"Suspense",(IFERROR((VLOOKUP(D2173,'Automation (QBO)'!A:B,2,FALSE)),"Suspense")))</f>
        <v>GST/HST Payable</v>
      </c>
      <c r="I2173" s="17">
        <f t="shared" si="134"/>
        <v>0</v>
      </c>
      <c r="J2173" s="12" t="str">
        <f t="shared" si="135"/>
        <v>GST/HST Payable</v>
      </c>
    </row>
    <row r="2174" spans="1:10" ht="16">
      <c r="A2174" s="13" t="s">
        <v>815</v>
      </c>
      <c r="B2174" s="12" t="s">
        <v>84</v>
      </c>
      <c r="C2174" s="12" t="s">
        <v>114</v>
      </c>
      <c r="D2174" s="12" t="s">
        <v>666</v>
      </c>
      <c r="E2174" s="12">
        <v>1169.04</v>
      </c>
      <c r="F2174" s="14" t="str">
        <f t="shared" si="132"/>
        <v>2025-05-12InvoiceGarden of Granite Winery:Garden of Granite Project12000 [Accounts Receivable]1169.04</v>
      </c>
      <c r="G2174" s="15">
        <f t="shared" si="133"/>
        <v>45789</v>
      </c>
      <c r="H2174" s="16" t="str">
        <f>IF((IFERROR((VLOOKUP(D2174,'Automation (QBO)'!A:B,2,FALSE)),"0"))=0,"Suspense",(IFERROR((VLOOKUP(D2174,'Automation (QBO)'!A:B,2,FALSE)),"Suspense")))</f>
        <v>Accounts Recievable - Suspense</v>
      </c>
      <c r="I2174" s="17">
        <f t="shared" si="134"/>
        <v>1169.04</v>
      </c>
      <c r="J2174" s="12" t="str">
        <f t="shared" si="135"/>
        <v>Accounts Recievable - Suspense</v>
      </c>
    </row>
    <row r="2175" spans="1:10" ht="16">
      <c r="A2175" s="13" t="s">
        <v>815</v>
      </c>
      <c r="B2175" s="12" t="s">
        <v>84</v>
      </c>
      <c r="C2175" s="12" t="s">
        <v>114</v>
      </c>
      <c r="D2175" s="12" t="s">
        <v>667</v>
      </c>
      <c r="E2175" s="12">
        <v>375.3</v>
      </c>
      <c r="F2175" s="14" t="str">
        <f t="shared" si="132"/>
        <v>2025-05-12InvoiceGarden of Granite Winery:Garden of Granite Project41005 Labour - Project Managment375.3</v>
      </c>
      <c r="G2175" s="15">
        <f t="shared" si="133"/>
        <v>45789</v>
      </c>
      <c r="H2175" s="16" t="str">
        <f>IF((IFERROR((VLOOKUP(D2175,'Automation (QBO)'!A:B,2,FALSE)),"0"))=0,"Suspense",(IFERROR((VLOOKUP(D2175,'Automation (QBO)'!A:B,2,FALSE)),"Suspense")))</f>
        <v>Labour - Project Managment</v>
      </c>
      <c r="I2175" s="17">
        <f t="shared" si="134"/>
        <v>375.3</v>
      </c>
      <c r="J2175" s="12" t="str">
        <f t="shared" si="135"/>
        <v>Labour - Project Managment</v>
      </c>
    </row>
    <row r="2176" spans="1:10" ht="16">
      <c r="A2176" s="13" t="s">
        <v>815</v>
      </c>
      <c r="B2176" s="12" t="s">
        <v>84</v>
      </c>
      <c r="C2176" s="12" t="s">
        <v>114</v>
      </c>
      <c r="D2176" s="12" t="s">
        <v>761</v>
      </c>
      <c r="E2176" s="12">
        <v>75.06</v>
      </c>
      <c r="F2176" s="14" t="str">
        <f t="shared" si="132"/>
        <v>2025-05-12InvoiceGarden of Granite Winery:Garden of Granite Project42020 Margin - Subcontractor75.06</v>
      </c>
      <c r="G2176" s="15">
        <f t="shared" si="133"/>
        <v>45789</v>
      </c>
      <c r="H2176" s="16" t="str">
        <f>IF((IFERROR((VLOOKUP(D2176,'Automation (QBO)'!A:B,2,FALSE)),"0"))=0,"Suspense",(IFERROR((VLOOKUP(D2176,'Automation (QBO)'!A:B,2,FALSE)),"Suspense")))</f>
        <v>Margin - Subcontractor</v>
      </c>
      <c r="I2176" s="17">
        <f t="shared" si="134"/>
        <v>75.06</v>
      </c>
      <c r="J2176" s="12" t="str">
        <f t="shared" si="135"/>
        <v>Margin - Subcontractor</v>
      </c>
    </row>
    <row r="2177" spans="1:10" ht="16">
      <c r="A2177" s="13" t="s">
        <v>815</v>
      </c>
      <c r="B2177" s="12" t="s">
        <v>84</v>
      </c>
      <c r="C2177" s="12" t="s">
        <v>114</v>
      </c>
      <c r="D2177" s="12" t="s">
        <v>759</v>
      </c>
      <c r="E2177" s="12">
        <v>552.5</v>
      </c>
      <c r="F2177" s="14" t="str">
        <f t="shared" si="132"/>
        <v>2025-05-12InvoiceGarden of Granite Winery:Garden of Granite Project41006 Labour - General552.5</v>
      </c>
      <c r="G2177" s="15">
        <f t="shared" si="133"/>
        <v>45789</v>
      </c>
      <c r="H2177" s="16" t="str">
        <f>IF((IFERROR((VLOOKUP(D2177,'Automation (QBO)'!A:B,2,FALSE)),"0"))=0,"Suspense",(IFERROR((VLOOKUP(D2177,'Automation (QBO)'!A:B,2,FALSE)),"Suspense")))</f>
        <v>Labour - General</v>
      </c>
      <c r="I2177" s="17">
        <f t="shared" si="134"/>
        <v>552.5</v>
      </c>
      <c r="J2177" s="12" t="str">
        <f t="shared" si="135"/>
        <v>Labour - General</v>
      </c>
    </row>
    <row r="2178" spans="1:10" ht="16">
      <c r="A2178" s="13" t="s">
        <v>815</v>
      </c>
      <c r="B2178" s="12" t="s">
        <v>84</v>
      </c>
      <c r="C2178" s="12" t="s">
        <v>114</v>
      </c>
      <c r="D2178" s="12" t="s">
        <v>762</v>
      </c>
      <c r="E2178" s="12">
        <v>110.5</v>
      </c>
      <c r="F2178" s="14" t="str">
        <f t="shared" ref="F2178:F2241" si="136">A2178&amp;B2178&amp;C2178&amp;D2178&amp;E2178</f>
        <v>2025-05-12InvoiceGarden of Granite Winery:Garden of Granite Project42025 Margin - Labour110.5</v>
      </c>
      <c r="G2178" s="15">
        <f t="shared" ref="G2178:G2241" si="137">IFERROR((DATEVALUE(A2178)),A2178)</f>
        <v>45789</v>
      </c>
      <c r="H2178" s="16" t="str">
        <f>IF((IFERROR((VLOOKUP(D2178,'Automation (QBO)'!A:B,2,FALSE)),"0"))=0,"Suspense",(IFERROR((VLOOKUP(D2178,'Automation (QBO)'!A:B,2,FALSE)),"Suspense")))</f>
        <v>Margin - Labour</v>
      </c>
      <c r="I2178" s="17">
        <f t="shared" ref="I2178:I2241" si="138">E2178</f>
        <v>110.5</v>
      </c>
      <c r="J2178" s="12" t="str">
        <f t="shared" ref="J2178:J2241" si="139">H2178</f>
        <v>Margin - Labour</v>
      </c>
    </row>
    <row r="2179" spans="1:10" ht="16">
      <c r="A2179" s="13" t="s">
        <v>815</v>
      </c>
      <c r="B2179" s="12" t="s">
        <v>84</v>
      </c>
      <c r="C2179" s="12" t="s">
        <v>114</v>
      </c>
      <c r="D2179" s="12" t="s">
        <v>199</v>
      </c>
      <c r="E2179" s="12">
        <v>55.68</v>
      </c>
      <c r="F2179" s="14" t="str">
        <f t="shared" si="136"/>
        <v>2025-05-12InvoiceGarden of Granite Winery:Garden of Granite Project21020 GST/HST Payable55.68</v>
      </c>
      <c r="G2179" s="15">
        <f t="shared" si="137"/>
        <v>45789</v>
      </c>
      <c r="H2179" s="16" t="str">
        <f>IF((IFERROR((VLOOKUP(D2179,'Automation (QBO)'!A:B,2,FALSE)),"0"))=0,"Suspense",(IFERROR((VLOOKUP(D2179,'Automation (QBO)'!A:B,2,FALSE)),"Suspense")))</f>
        <v>GST/HST Payable</v>
      </c>
      <c r="I2179" s="17">
        <f t="shared" si="138"/>
        <v>55.68</v>
      </c>
      <c r="J2179" s="12" t="str">
        <f t="shared" si="139"/>
        <v>GST/HST Payable</v>
      </c>
    </row>
    <row r="2180" spans="1:10" ht="16">
      <c r="A2180" s="13" t="s">
        <v>815</v>
      </c>
      <c r="B2180" s="12" t="s">
        <v>78</v>
      </c>
      <c r="C2180" s="12" t="s">
        <v>117</v>
      </c>
      <c r="D2180" s="12" t="s">
        <v>506</v>
      </c>
      <c r="E2180" s="12">
        <v>41.47</v>
      </c>
      <c r="F2180" s="14" t="str">
        <f t="shared" si="136"/>
        <v>2025-05-12ExpenseWebflow21010 Credit Card (CIBC Visa)41.47</v>
      </c>
      <c r="G2180" s="15">
        <f t="shared" si="137"/>
        <v>45789</v>
      </c>
      <c r="H2180" s="16" t="str">
        <f>IF((IFERROR((VLOOKUP(D2180,'Automation (QBO)'!A:B,2,FALSE)),"0"))=0,"Suspense",(IFERROR((VLOOKUP(D2180,'Automation (QBO)'!A:B,2,FALSE)),"Suspense")))</f>
        <v>Credit Card (CIBC Visa)</v>
      </c>
      <c r="I2180" s="17">
        <f t="shared" si="138"/>
        <v>41.47</v>
      </c>
      <c r="J2180" s="12" t="str">
        <f t="shared" si="139"/>
        <v>Credit Card (CIBC Visa)</v>
      </c>
    </row>
    <row r="2181" spans="1:10" ht="16">
      <c r="A2181" s="13" t="s">
        <v>815</v>
      </c>
      <c r="B2181" s="12" t="s">
        <v>78</v>
      </c>
      <c r="C2181" s="12" t="s">
        <v>143</v>
      </c>
      <c r="D2181" s="12" t="s">
        <v>506</v>
      </c>
      <c r="E2181" s="12">
        <v>1304.6600000000001</v>
      </c>
      <c r="F2181" s="14" t="str">
        <f t="shared" si="136"/>
        <v>2025-05-12ExpenseMeadows Landscape Supply ltd21010 Credit Card (CIBC Visa)1304.66</v>
      </c>
      <c r="G2181" s="15">
        <f t="shared" si="137"/>
        <v>45789</v>
      </c>
      <c r="H2181" s="16" t="str">
        <f>IF((IFERROR((VLOOKUP(D2181,'Automation (QBO)'!A:B,2,FALSE)),"0"))=0,"Suspense",(IFERROR((VLOOKUP(D2181,'Automation (QBO)'!A:B,2,FALSE)),"Suspense")))</f>
        <v>Credit Card (CIBC Visa)</v>
      </c>
      <c r="I2181" s="17">
        <f t="shared" si="138"/>
        <v>1304.6600000000001</v>
      </c>
      <c r="J2181" s="12" t="str">
        <f t="shared" si="139"/>
        <v>Credit Card (CIBC Visa)</v>
      </c>
    </row>
    <row r="2182" spans="1:10" ht="16">
      <c r="A2182" s="13" t="s">
        <v>815</v>
      </c>
      <c r="B2182" s="12" t="s">
        <v>78</v>
      </c>
      <c r="C2182" s="12" t="s">
        <v>143</v>
      </c>
      <c r="D2182" s="12" t="s">
        <v>506</v>
      </c>
      <c r="E2182" s="12">
        <v>1304.6600000000001</v>
      </c>
      <c r="F2182" s="14" t="str">
        <f t="shared" si="136"/>
        <v>2025-05-12ExpenseMeadows Landscape Supply ltd21010 Credit Card (CIBC Visa)1304.66</v>
      </c>
      <c r="G2182" s="15">
        <f t="shared" si="137"/>
        <v>45789</v>
      </c>
      <c r="H2182" s="16" t="str">
        <f>IF((IFERROR((VLOOKUP(D2182,'Automation (QBO)'!A:B,2,FALSE)),"0"))=0,"Suspense",(IFERROR((VLOOKUP(D2182,'Automation (QBO)'!A:B,2,FALSE)),"Suspense")))</f>
        <v>Credit Card (CIBC Visa)</v>
      </c>
      <c r="I2182" s="17">
        <f t="shared" si="138"/>
        <v>1304.6600000000001</v>
      </c>
      <c r="J2182" s="12" t="str">
        <f t="shared" si="139"/>
        <v>Credit Card (CIBC Visa)</v>
      </c>
    </row>
    <row r="2183" spans="1:10" ht="16">
      <c r="A2183" s="13" t="s">
        <v>816</v>
      </c>
      <c r="B2183" s="12" t="s">
        <v>78</v>
      </c>
      <c r="C2183" s="12" t="s">
        <v>80</v>
      </c>
      <c r="D2183" s="12" t="s">
        <v>384</v>
      </c>
      <c r="E2183" s="12">
        <v>26.66</v>
      </c>
      <c r="F2183" s="14" t="str">
        <f t="shared" si="136"/>
        <v>2025-05-13ExpenseApple52165 Subscriptions (Annual)26.66</v>
      </c>
      <c r="G2183" s="15">
        <f t="shared" si="137"/>
        <v>45790</v>
      </c>
      <c r="H2183" s="16" t="str">
        <f>IF((IFERROR((VLOOKUP(D2183,'Automation (QBO)'!A:B,2,FALSE)),"0"))=0,"Suspense",(IFERROR((VLOOKUP(D2183,'Automation (QBO)'!A:B,2,FALSE)),"Suspense")))</f>
        <v>Subscriptions (Annual)</v>
      </c>
      <c r="I2183" s="17">
        <f t="shared" si="138"/>
        <v>26.66</v>
      </c>
      <c r="J2183" s="12" t="str">
        <f t="shared" si="139"/>
        <v>Subscriptions (Annual)</v>
      </c>
    </row>
    <row r="2184" spans="1:10" ht="16">
      <c r="A2184" s="13" t="s">
        <v>816</v>
      </c>
      <c r="B2184" s="12" t="s">
        <v>78</v>
      </c>
      <c r="C2184" s="12" t="s">
        <v>80</v>
      </c>
      <c r="D2184" s="12" t="s">
        <v>199</v>
      </c>
      <c r="E2184" s="12">
        <v>-1.33</v>
      </c>
      <c r="F2184" s="14" t="str">
        <f t="shared" si="136"/>
        <v>2025-05-13ExpenseApple21020 GST/HST Payable-1.33</v>
      </c>
      <c r="G2184" s="15">
        <f t="shared" si="137"/>
        <v>45790</v>
      </c>
      <c r="H2184" s="16" t="str">
        <f>IF((IFERROR((VLOOKUP(D2184,'Automation (QBO)'!A:B,2,FALSE)),"0"))=0,"Suspense",(IFERROR((VLOOKUP(D2184,'Automation (QBO)'!A:B,2,FALSE)),"Suspense")))</f>
        <v>GST/HST Payable</v>
      </c>
      <c r="I2184" s="17">
        <f t="shared" si="138"/>
        <v>-1.33</v>
      </c>
      <c r="J2184" s="12" t="str">
        <f t="shared" si="139"/>
        <v>GST/HST Payable</v>
      </c>
    </row>
    <row r="2185" spans="1:10" ht="16">
      <c r="A2185" s="13" t="s">
        <v>816</v>
      </c>
      <c r="B2185" s="12" t="s">
        <v>78</v>
      </c>
      <c r="C2185" s="12" t="s">
        <v>80</v>
      </c>
      <c r="D2185" s="12" t="s">
        <v>506</v>
      </c>
      <c r="E2185" s="12">
        <v>27.99</v>
      </c>
      <c r="F2185" s="14" t="str">
        <f t="shared" si="136"/>
        <v>2025-05-13ExpenseApple21010 Credit Card (CIBC Visa)27.99</v>
      </c>
      <c r="G2185" s="15">
        <f t="shared" si="137"/>
        <v>45790</v>
      </c>
      <c r="H2185" s="16" t="str">
        <f>IF((IFERROR((VLOOKUP(D2185,'Automation (QBO)'!A:B,2,FALSE)),"0"))=0,"Suspense",(IFERROR((VLOOKUP(D2185,'Automation (QBO)'!A:B,2,FALSE)),"Suspense")))</f>
        <v>Credit Card (CIBC Visa)</v>
      </c>
      <c r="I2185" s="17">
        <f t="shared" si="138"/>
        <v>27.99</v>
      </c>
      <c r="J2185" s="12" t="str">
        <f t="shared" si="139"/>
        <v>Credit Card (CIBC Visa)</v>
      </c>
    </row>
    <row r="2186" spans="1:10" ht="16">
      <c r="A2186" s="13" t="s">
        <v>817</v>
      </c>
      <c r="B2186" s="12" t="s">
        <v>78</v>
      </c>
      <c r="C2186" s="12" t="s">
        <v>712</v>
      </c>
      <c r="D2186" s="12" t="s">
        <v>655</v>
      </c>
      <c r="E2186" s="12">
        <v>2365</v>
      </c>
      <c r="F2186" s="14" t="str">
        <f t="shared" si="136"/>
        <v>2025-05-14ExpenseJosh Sathiananthan LTD.51320 Project Expense - Subcontractors2365</v>
      </c>
      <c r="G2186" s="15">
        <f t="shared" si="137"/>
        <v>45791</v>
      </c>
      <c r="H2186" s="16" t="str">
        <f>IF((IFERROR((VLOOKUP(D2186,'Automation (QBO)'!A:B,2,FALSE)),"0"))=0,"Suspense",(IFERROR((VLOOKUP(D2186,'Automation (QBO)'!A:B,2,FALSE)),"Suspense")))</f>
        <v>Project Expense - Subcontractors</v>
      </c>
      <c r="I2186" s="17">
        <f t="shared" si="138"/>
        <v>2365</v>
      </c>
      <c r="J2186" s="12" t="str">
        <f t="shared" si="139"/>
        <v>Project Expense - Subcontractors</v>
      </c>
    </row>
    <row r="2187" spans="1:10" ht="16">
      <c r="A2187" s="13" t="s">
        <v>817</v>
      </c>
      <c r="B2187" s="12" t="s">
        <v>78</v>
      </c>
      <c r="C2187" s="12" t="s">
        <v>712</v>
      </c>
      <c r="D2187" s="12" t="s">
        <v>199</v>
      </c>
      <c r="E2187" s="12">
        <v>0</v>
      </c>
      <c r="F2187" s="14" t="str">
        <f t="shared" si="136"/>
        <v>2025-05-14ExpenseJosh Sathiananthan LTD.21020 GST/HST Payable0</v>
      </c>
      <c r="G2187" s="15">
        <f t="shared" si="137"/>
        <v>45791</v>
      </c>
      <c r="H2187" s="16" t="str">
        <f>IF((IFERROR((VLOOKUP(D2187,'Automation (QBO)'!A:B,2,FALSE)),"0"))=0,"Suspense",(IFERROR((VLOOKUP(D2187,'Automation (QBO)'!A:B,2,FALSE)),"Suspense")))</f>
        <v>GST/HST Payable</v>
      </c>
      <c r="I2187" s="17">
        <f t="shared" si="138"/>
        <v>0</v>
      </c>
      <c r="J2187" s="12" t="str">
        <f t="shared" si="139"/>
        <v>GST/HST Payable</v>
      </c>
    </row>
    <row r="2188" spans="1:10" ht="16">
      <c r="A2188" s="13" t="s">
        <v>817</v>
      </c>
      <c r="B2188" s="12" t="s">
        <v>78</v>
      </c>
      <c r="C2188" s="12" t="s">
        <v>109</v>
      </c>
      <c r="D2188" s="12" t="s">
        <v>201</v>
      </c>
      <c r="E2188" s="12">
        <v>-5000</v>
      </c>
      <c r="F2188" s="14" t="str">
        <f t="shared" si="136"/>
        <v>2025-05-14ExpenseSaltire Rentals11005 Chequing (CIBC)-5000</v>
      </c>
      <c r="G2188" s="15">
        <f t="shared" si="137"/>
        <v>45791</v>
      </c>
      <c r="H2188" s="16" t="str">
        <f>IF((IFERROR((VLOOKUP(D2188,'Automation (QBO)'!A:B,2,FALSE)),"0"))=0,"Suspense",(IFERROR((VLOOKUP(D2188,'Automation (QBO)'!A:B,2,FALSE)),"Suspense")))</f>
        <v>Chequing (CIBC)</v>
      </c>
      <c r="I2188" s="17">
        <f t="shared" si="138"/>
        <v>-5000</v>
      </c>
      <c r="J2188" s="12" t="str">
        <f t="shared" si="139"/>
        <v>Chequing (CIBC)</v>
      </c>
    </row>
    <row r="2189" spans="1:10" ht="16">
      <c r="A2189" s="13" t="s">
        <v>817</v>
      </c>
      <c r="B2189" s="12" t="s">
        <v>78</v>
      </c>
      <c r="C2189" s="12" t="s">
        <v>109</v>
      </c>
      <c r="D2189" s="12" t="s">
        <v>657</v>
      </c>
      <c r="E2189" s="12">
        <v>5000</v>
      </c>
      <c r="F2189" s="14" t="str">
        <f t="shared" si="136"/>
        <v>2025-05-14ExpenseSaltire Rentals13007 Due to/from Saltire Rentals5000</v>
      </c>
      <c r="G2189" s="15">
        <f t="shared" si="137"/>
        <v>45791</v>
      </c>
      <c r="H2189" s="16" t="str">
        <f>IF((IFERROR((VLOOKUP(D2189,'Automation (QBO)'!A:B,2,FALSE)),"0"))=0,"Suspense",(IFERROR((VLOOKUP(D2189,'Automation (QBO)'!A:B,2,FALSE)),"Suspense")))</f>
        <v>Due to/from Saltire Rentals</v>
      </c>
      <c r="I2189" s="17">
        <f t="shared" si="138"/>
        <v>5000</v>
      </c>
      <c r="J2189" s="12" t="str">
        <f t="shared" si="139"/>
        <v>Due to/from Saltire Rentals</v>
      </c>
    </row>
    <row r="2190" spans="1:10" ht="16">
      <c r="A2190" s="13" t="s">
        <v>817</v>
      </c>
      <c r="B2190" s="12" t="s">
        <v>78</v>
      </c>
      <c r="C2190" s="12" t="s">
        <v>109</v>
      </c>
      <c r="D2190" s="12" t="s">
        <v>199</v>
      </c>
      <c r="E2190" s="12">
        <v>0</v>
      </c>
      <c r="F2190" s="14" t="str">
        <f t="shared" si="136"/>
        <v>2025-05-14ExpenseSaltire Rentals21020 GST/HST Payable0</v>
      </c>
      <c r="G2190" s="15">
        <f t="shared" si="137"/>
        <v>45791</v>
      </c>
      <c r="H2190" s="16" t="str">
        <f>IF((IFERROR((VLOOKUP(D2190,'Automation (QBO)'!A:B,2,FALSE)),"0"))=0,"Suspense",(IFERROR((VLOOKUP(D2190,'Automation (QBO)'!A:B,2,FALSE)),"Suspense")))</f>
        <v>GST/HST Payable</v>
      </c>
      <c r="I2190" s="17">
        <f t="shared" si="138"/>
        <v>0</v>
      </c>
      <c r="J2190" s="12" t="str">
        <f t="shared" si="139"/>
        <v>GST/HST Payable</v>
      </c>
    </row>
    <row r="2191" spans="1:10" ht="16">
      <c r="A2191" s="13" t="s">
        <v>817</v>
      </c>
      <c r="B2191" s="12" t="s">
        <v>78</v>
      </c>
      <c r="C2191" s="12" t="s">
        <v>143</v>
      </c>
      <c r="D2191" s="12" t="s">
        <v>661</v>
      </c>
      <c r="E2191" s="12">
        <v>1286.46</v>
      </c>
      <c r="F2191" s="14" t="str">
        <f t="shared" si="136"/>
        <v>2025-05-14ExpenseMeadows Landscape Supply ltd51335 Project Expense - Materials1286.46</v>
      </c>
      <c r="G2191" s="15">
        <f t="shared" si="137"/>
        <v>45791</v>
      </c>
      <c r="H2191" s="16" t="str">
        <f>IF((IFERROR((VLOOKUP(D2191,'Automation (QBO)'!A:B,2,FALSE)),"0"))=0,"Suspense",(IFERROR((VLOOKUP(D2191,'Automation (QBO)'!A:B,2,FALSE)),"Suspense")))</f>
        <v>Project Expense - Materials</v>
      </c>
      <c r="I2191" s="17">
        <f t="shared" si="138"/>
        <v>1286.46</v>
      </c>
      <c r="J2191" s="12" t="str">
        <f t="shared" si="139"/>
        <v>Project Expense - Materials</v>
      </c>
    </row>
    <row r="2192" spans="1:10" ht="16">
      <c r="A2192" s="13" t="s">
        <v>817</v>
      </c>
      <c r="B2192" s="12" t="s">
        <v>78</v>
      </c>
      <c r="C2192" s="12" t="s">
        <v>143</v>
      </c>
      <c r="D2192" s="12" t="s">
        <v>199</v>
      </c>
      <c r="E2192" s="12">
        <v>-63</v>
      </c>
      <c r="F2192" s="14" t="str">
        <f t="shared" si="136"/>
        <v>2025-05-14ExpenseMeadows Landscape Supply ltd21020 GST/HST Payable-63</v>
      </c>
      <c r="G2192" s="15">
        <f t="shared" si="137"/>
        <v>45791</v>
      </c>
      <c r="H2192" s="16" t="str">
        <f>IF((IFERROR((VLOOKUP(D2192,'Automation (QBO)'!A:B,2,FALSE)),"0"))=0,"Suspense",(IFERROR((VLOOKUP(D2192,'Automation (QBO)'!A:B,2,FALSE)),"Suspense")))</f>
        <v>GST/HST Payable</v>
      </c>
      <c r="I2192" s="17">
        <f t="shared" si="138"/>
        <v>-63</v>
      </c>
      <c r="J2192" s="12" t="str">
        <f t="shared" si="139"/>
        <v>GST/HST Payable</v>
      </c>
    </row>
    <row r="2193" spans="1:10" ht="16">
      <c r="A2193" s="13" t="s">
        <v>817</v>
      </c>
      <c r="B2193" s="12" t="s">
        <v>78</v>
      </c>
      <c r="C2193" s="12" t="s">
        <v>143</v>
      </c>
      <c r="D2193" s="12" t="s">
        <v>661</v>
      </c>
      <c r="E2193" s="12">
        <v>1286.46</v>
      </c>
      <c r="F2193" s="14" t="str">
        <f t="shared" si="136"/>
        <v>2025-05-14ExpenseMeadows Landscape Supply ltd51335 Project Expense - Materials1286.46</v>
      </c>
      <c r="G2193" s="15">
        <f t="shared" si="137"/>
        <v>45791</v>
      </c>
      <c r="H2193" s="16" t="str">
        <f>IF((IFERROR((VLOOKUP(D2193,'Automation (QBO)'!A:B,2,FALSE)),"0"))=0,"Suspense",(IFERROR((VLOOKUP(D2193,'Automation (QBO)'!A:B,2,FALSE)),"Suspense")))</f>
        <v>Project Expense - Materials</v>
      </c>
      <c r="I2193" s="17">
        <f t="shared" si="138"/>
        <v>1286.46</v>
      </c>
      <c r="J2193" s="12" t="str">
        <f t="shared" si="139"/>
        <v>Project Expense - Materials</v>
      </c>
    </row>
    <row r="2194" spans="1:10" ht="16">
      <c r="A2194" s="13" t="s">
        <v>817</v>
      </c>
      <c r="B2194" s="12" t="s">
        <v>78</v>
      </c>
      <c r="C2194" s="12" t="s">
        <v>143</v>
      </c>
      <c r="D2194" s="12" t="s">
        <v>199</v>
      </c>
      <c r="E2194" s="12">
        <v>-63</v>
      </c>
      <c r="F2194" s="14" t="str">
        <f t="shared" si="136"/>
        <v>2025-05-14ExpenseMeadows Landscape Supply ltd21020 GST/HST Payable-63</v>
      </c>
      <c r="G2194" s="15">
        <f t="shared" si="137"/>
        <v>45791</v>
      </c>
      <c r="H2194" s="16" t="str">
        <f>IF((IFERROR((VLOOKUP(D2194,'Automation (QBO)'!A:B,2,FALSE)),"0"))=0,"Suspense",(IFERROR((VLOOKUP(D2194,'Automation (QBO)'!A:B,2,FALSE)),"Suspense")))</f>
        <v>GST/HST Payable</v>
      </c>
      <c r="I2194" s="17">
        <f t="shared" si="138"/>
        <v>-63</v>
      </c>
      <c r="J2194" s="12" t="str">
        <f t="shared" si="139"/>
        <v>GST/HST Payable</v>
      </c>
    </row>
    <row r="2195" spans="1:10" ht="16">
      <c r="A2195" s="13" t="s">
        <v>817</v>
      </c>
      <c r="B2195" s="12" t="s">
        <v>78</v>
      </c>
      <c r="C2195" s="12" t="s">
        <v>100</v>
      </c>
      <c r="D2195" s="12" t="s">
        <v>384</v>
      </c>
      <c r="E2195" s="12">
        <v>11.52</v>
      </c>
      <c r="F2195" s="14" t="str">
        <f t="shared" si="136"/>
        <v>2025-05-14ExpenseMicrosoft Canada Inc52165 Subscriptions (Annual)11.52</v>
      </c>
      <c r="G2195" s="15">
        <f t="shared" si="137"/>
        <v>45791</v>
      </c>
      <c r="H2195" s="16" t="str">
        <f>IF((IFERROR((VLOOKUP(D2195,'Automation (QBO)'!A:B,2,FALSE)),"0"))=0,"Suspense",(IFERROR((VLOOKUP(D2195,'Automation (QBO)'!A:B,2,FALSE)),"Suspense")))</f>
        <v>Subscriptions (Annual)</v>
      </c>
      <c r="I2195" s="17">
        <f t="shared" si="138"/>
        <v>11.52</v>
      </c>
      <c r="J2195" s="12" t="str">
        <f t="shared" si="139"/>
        <v>Subscriptions (Annual)</v>
      </c>
    </row>
    <row r="2196" spans="1:10" ht="16">
      <c r="A2196" s="13" t="s">
        <v>817</v>
      </c>
      <c r="B2196" s="12" t="s">
        <v>78</v>
      </c>
      <c r="C2196" s="12" t="s">
        <v>100</v>
      </c>
      <c r="D2196" s="12" t="s">
        <v>199</v>
      </c>
      <c r="E2196" s="12">
        <v>-0.57999999999999996</v>
      </c>
      <c r="F2196" s="14" t="str">
        <f t="shared" si="136"/>
        <v>2025-05-14ExpenseMicrosoft Canada Inc21020 GST/HST Payable-0.58</v>
      </c>
      <c r="G2196" s="15">
        <f t="shared" si="137"/>
        <v>45791</v>
      </c>
      <c r="H2196" s="16" t="str">
        <f>IF((IFERROR((VLOOKUP(D2196,'Automation (QBO)'!A:B,2,FALSE)),"0"))=0,"Suspense",(IFERROR((VLOOKUP(D2196,'Automation (QBO)'!A:B,2,FALSE)),"Suspense")))</f>
        <v>GST/HST Payable</v>
      </c>
      <c r="I2196" s="17">
        <f t="shared" si="138"/>
        <v>-0.57999999999999996</v>
      </c>
      <c r="J2196" s="12" t="str">
        <f t="shared" si="139"/>
        <v>GST/HST Payable</v>
      </c>
    </row>
    <row r="2197" spans="1:10" ht="16">
      <c r="A2197" s="13" t="s">
        <v>817</v>
      </c>
      <c r="B2197" s="12" t="s">
        <v>78</v>
      </c>
      <c r="C2197" s="12" t="s">
        <v>100</v>
      </c>
      <c r="D2197" s="12" t="s">
        <v>506</v>
      </c>
      <c r="E2197" s="12">
        <v>12.1</v>
      </c>
      <c r="F2197" s="14" t="str">
        <f t="shared" si="136"/>
        <v>2025-05-14ExpenseMicrosoft Canada Inc21010 Credit Card (CIBC Visa)12.1</v>
      </c>
      <c r="G2197" s="15">
        <f t="shared" si="137"/>
        <v>45791</v>
      </c>
      <c r="H2197" s="16" t="str">
        <f>IF((IFERROR((VLOOKUP(D2197,'Automation (QBO)'!A:B,2,FALSE)),"0"))=0,"Suspense",(IFERROR((VLOOKUP(D2197,'Automation (QBO)'!A:B,2,FALSE)),"Suspense")))</f>
        <v>Credit Card (CIBC Visa)</v>
      </c>
      <c r="I2197" s="17">
        <f t="shared" si="138"/>
        <v>12.1</v>
      </c>
      <c r="J2197" s="12" t="str">
        <f t="shared" si="139"/>
        <v>Credit Card (CIBC Visa)</v>
      </c>
    </row>
    <row r="2198" spans="1:10" ht="16">
      <c r="A2198" s="13" t="s">
        <v>817</v>
      </c>
      <c r="B2198" s="12" t="s">
        <v>78</v>
      </c>
      <c r="C2198" s="12" t="s">
        <v>100</v>
      </c>
      <c r="D2198" s="12" t="s">
        <v>384</v>
      </c>
      <c r="E2198" s="12">
        <v>21.76</v>
      </c>
      <c r="F2198" s="14" t="str">
        <f t="shared" si="136"/>
        <v>2025-05-14ExpenseMicrosoft Canada Inc52165 Subscriptions (Annual)21.76</v>
      </c>
      <c r="G2198" s="15">
        <f t="shared" si="137"/>
        <v>45791</v>
      </c>
      <c r="H2198" s="16" t="str">
        <f>IF((IFERROR((VLOOKUP(D2198,'Automation (QBO)'!A:B,2,FALSE)),"0"))=0,"Suspense",(IFERROR((VLOOKUP(D2198,'Automation (QBO)'!A:B,2,FALSE)),"Suspense")))</f>
        <v>Subscriptions (Annual)</v>
      </c>
      <c r="I2198" s="17">
        <f t="shared" si="138"/>
        <v>21.76</v>
      </c>
      <c r="J2198" s="12" t="str">
        <f t="shared" si="139"/>
        <v>Subscriptions (Annual)</v>
      </c>
    </row>
    <row r="2199" spans="1:10" ht="16">
      <c r="A2199" s="13" t="s">
        <v>817</v>
      </c>
      <c r="B2199" s="12" t="s">
        <v>78</v>
      </c>
      <c r="C2199" s="12" t="s">
        <v>100</v>
      </c>
      <c r="D2199" s="12" t="s">
        <v>199</v>
      </c>
      <c r="E2199" s="12">
        <v>-1.0900000000000001</v>
      </c>
      <c r="F2199" s="14" t="str">
        <f t="shared" si="136"/>
        <v>2025-05-14ExpenseMicrosoft Canada Inc21020 GST/HST Payable-1.09</v>
      </c>
      <c r="G2199" s="15">
        <f t="shared" si="137"/>
        <v>45791</v>
      </c>
      <c r="H2199" s="16" t="str">
        <f>IF((IFERROR((VLOOKUP(D2199,'Automation (QBO)'!A:B,2,FALSE)),"0"))=0,"Suspense",(IFERROR((VLOOKUP(D2199,'Automation (QBO)'!A:B,2,FALSE)),"Suspense")))</f>
        <v>GST/HST Payable</v>
      </c>
      <c r="I2199" s="17">
        <f t="shared" si="138"/>
        <v>-1.0900000000000001</v>
      </c>
      <c r="J2199" s="12" t="str">
        <f t="shared" si="139"/>
        <v>GST/HST Payable</v>
      </c>
    </row>
    <row r="2200" spans="1:10" ht="16">
      <c r="A2200" s="13" t="s">
        <v>817</v>
      </c>
      <c r="B2200" s="12" t="s">
        <v>78</v>
      </c>
      <c r="C2200" s="12" t="s">
        <v>100</v>
      </c>
      <c r="D2200" s="12" t="s">
        <v>384</v>
      </c>
      <c r="E2200" s="12">
        <v>10.46</v>
      </c>
      <c r="F2200" s="14" t="str">
        <f t="shared" si="136"/>
        <v>2025-05-14ExpenseMicrosoft Canada Inc52165 Subscriptions (Annual)10.46</v>
      </c>
      <c r="G2200" s="15">
        <f t="shared" si="137"/>
        <v>45791</v>
      </c>
      <c r="H2200" s="16" t="str">
        <f>IF((IFERROR((VLOOKUP(D2200,'Automation (QBO)'!A:B,2,FALSE)),"0"))=0,"Suspense",(IFERROR((VLOOKUP(D2200,'Automation (QBO)'!A:B,2,FALSE)),"Suspense")))</f>
        <v>Subscriptions (Annual)</v>
      </c>
      <c r="I2200" s="17">
        <f t="shared" si="138"/>
        <v>10.46</v>
      </c>
      <c r="J2200" s="12" t="str">
        <f t="shared" si="139"/>
        <v>Subscriptions (Annual)</v>
      </c>
    </row>
    <row r="2201" spans="1:10" ht="16">
      <c r="A2201" s="13" t="s">
        <v>817</v>
      </c>
      <c r="B2201" s="12" t="s">
        <v>78</v>
      </c>
      <c r="C2201" s="12" t="s">
        <v>100</v>
      </c>
      <c r="D2201" s="12" t="s">
        <v>199</v>
      </c>
      <c r="E2201" s="12">
        <v>-0.52</v>
      </c>
      <c r="F2201" s="14" t="str">
        <f t="shared" si="136"/>
        <v>2025-05-14ExpenseMicrosoft Canada Inc21020 GST/HST Payable-0.52</v>
      </c>
      <c r="G2201" s="15">
        <f t="shared" si="137"/>
        <v>45791</v>
      </c>
      <c r="H2201" s="16" t="str">
        <f>IF((IFERROR((VLOOKUP(D2201,'Automation (QBO)'!A:B,2,FALSE)),"0"))=0,"Suspense",(IFERROR((VLOOKUP(D2201,'Automation (QBO)'!A:B,2,FALSE)),"Suspense")))</f>
        <v>GST/HST Payable</v>
      </c>
      <c r="I2201" s="17">
        <f t="shared" si="138"/>
        <v>-0.52</v>
      </c>
      <c r="J2201" s="12" t="str">
        <f t="shared" si="139"/>
        <v>GST/HST Payable</v>
      </c>
    </row>
    <row r="2202" spans="1:10" ht="16">
      <c r="A2202" s="13" t="s">
        <v>817</v>
      </c>
      <c r="B2202" s="12" t="s">
        <v>78</v>
      </c>
      <c r="C2202" s="12" t="s">
        <v>771</v>
      </c>
      <c r="D2202" s="12" t="s">
        <v>661</v>
      </c>
      <c r="E2202" s="12">
        <v>6.88</v>
      </c>
      <c r="F2202" s="14" t="str">
        <f t="shared" si="136"/>
        <v>2025-05-14ExpenseProsource Supply Vancouver51335 Project Expense - Materials6.88</v>
      </c>
      <c r="G2202" s="15">
        <f t="shared" si="137"/>
        <v>45791</v>
      </c>
      <c r="H2202" s="16" t="str">
        <f>IF((IFERROR((VLOOKUP(D2202,'Automation (QBO)'!A:B,2,FALSE)),"0"))=0,"Suspense",(IFERROR((VLOOKUP(D2202,'Automation (QBO)'!A:B,2,FALSE)),"Suspense")))</f>
        <v>Project Expense - Materials</v>
      </c>
      <c r="I2202" s="17">
        <f t="shared" si="138"/>
        <v>6.88</v>
      </c>
      <c r="J2202" s="12" t="str">
        <f t="shared" si="139"/>
        <v>Project Expense - Materials</v>
      </c>
    </row>
    <row r="2203" spans="1:10" ht="16">
      <c r="A2203" s="13" t="s">
        <v>817</v>
      </c>
      <c r="B2203" s="12" t="s">
        <v>78</v>
      </c>
      <c r="C2203" s="12" t="s">
        <v>771</v>
      </c>
      <c r="D2203" s="12" t="s">
        <v>199</v>
      </c>
      <c r="E2203" s="12">
        <v>0</v>
      </c>
      <c r="F2203" s="14" t="str">
        <f t="shared" si="136"/>
        <v>2025-05-14ExpenseProsource Supply Vancouver21020 GST/HST Payable0</v>
      </c>
      <c r="G2203" s="15">
        <f t="shared" si="137"/>
        <v>45791</v>
      </c>
      <c r="H2203" s="16" t="str">
        <f>IF((IFERROR((VLOOKUP(D2203,'Automation (QBO)'!A:B,2,FALSE)),"0"))=0,"Suspense",(IFERROR((VLOOKUP(D2203,'Automation (QBO)'!A:B,2,FALSE)),"Suspense")))</f>
        <v>GST/HST Payable</v>
      </c>
      <c r="I2203" s="17">
        <f t="shared" si="138"/>
        <v>0</v>
      </c>
      <c r="J2203" s="12" t="str">
        <f t="shared" si="139"/>
        <v>GST/HST Payable</v>
      </c>
    </row>
    <row r="2204" spans="1:10" ht="16">
      <c r="A2204" s="13" t="s">
        <v>817</v>
      </c>
      <c r="B2204" s="12" t="s">
        <v>78</v>
      </c>
      <c r="C2204" s="12" t="s">
        <v>712</v>
      </c>
      <c r="D2204" s="12" t="s">
        <v>201</v>
      </c>
      <c r="E2204" s="12">
        <v>-2365</v>
      </c>
      <c r="F2204" s="14" t="str">
        <f t="shared" si="136"/>
        <v>2025-05-14ExpenseJosh Sathiananthan LTD.11005 Chequing (CIBC)-2365</v>
      </c>
      <c r="G2204" s="15">
        <f t="shared" si="137"/>
        <v>45791</v>
      </c>
      <c r="H2204" s="16" t="str">
        <f>IF((IFERROR((VLOOKUP(D2204,'Automation (QBO)'!A:B,2,FALSE)),"0"))=0,"Suspense",(IFERROR((VLOOKUP(D2204,'Automation (QBO)'!A:B,2,FALSE)),"Suspense")))</f>
        <v>Chequing (CIBC)</v>
      </c>
      <c r="I2204" s="17">
        <f t="shared" si="138"/>
        <v>-2365</v>
      </c>
      <c r="J2204" s="12" t="str">
        <f t="shared" si="139"/>
        <v>Chequing (CIBC)</v>
      </c>
    </row>
    <row r="2205" spans="1:10" ht="16">
      <c r="A2205" s="13" t="s">
        <v>817</v>
      </c>
      <c r="B2205" s="12" t="s">
        <v>124</v>
      </c>
      <c r="C2205" s="12" t="s">
        <v>102</v>
      </c>
      <c r="D2205" s="12" t="s">
        <v>201</v>
      </c>
      <c r="E2205" s="12">
        <v>110</v>
      </c>
      <c r="F2205" s="14" t="str">
        <f t="shared" si="136"/>
        <v>2025-05-14DepositInsurance Corporation of British Columbia11005 Chequing (CIBC)110</v>
      </c>
      <c r="G2205" s="15">
        <f t="shared" si="137"/>
        <v>45791</v>
      </c>
      <c r="H2205" s="16" t="str">
        <f>IF((IFERROR((VLOOKUP(D2205,'Automation (QBO)'!A:B,2,FALSE)),"0"))=0,"Suspense",(IFERROR((VLOOKUP(D2205,'Automation (QBO)'!A:B,2,FALSE)),"Suspense")))</f>
        <v>Chequing (CIBC)</v>
      </c>
      <c r="I2205" s="17">
        <f t="shared" si="138"/>
        <v>110</v>
      </c>
      <c r="J2205" s="12" t="str">
        <f t="shared" si="139"/>
        <v>Chequing (CIBC)</v>
      </c>
    </row>
    <row r="2206" spans="1:10" ht="16">
      <c r="A2206" s="13" t="s">
        <v>817</v>
      </c>
      <c r="B2206" s="12" t="s">
        <v>124</v>
      </c>
      <c r="C2206" s="12" t="s">
        <v>102</v>
      </c>
      <c r="D2206" s="12" t="s">
        <v>212</v>
      </c>
      <c r="E2206" s="12">
        <v>-110</v>
      </c>
      <c r="F2206" s="14" t="str">
        <f t="shared" si="136"/>
        <v>2025-05-14DepositInsurance Corporation of British Columbia52185 Insurance - Vehicles-110</v>
      </c>
      <c r="G2206" s="15">
        <f t="shared" si="137"/>
        <v>45791</v>
      </c>
      <c r="H2206" s="16" t="str">
        <f>IF((IFERROR((VLOOKUP(D2206,'Automation (QBO)'!A:B,2,FALSE)),"0"))=0,"Suspense",(IFERROR((VLOOKUP(D2206,'Automation (QBO)'!A:B,2,FALSE)),"Suspense")))</f>
        <v>Insurance - Vehicles</v>
      </c>
      <c r="I2206" s="17">
        <f t="shared" si="138"/>
        <v>-110</v>
      </c>
      <c r="J2206" s="12" t="str">
        <f t="shared" si="139"/>
        <v>Insurance - Vehicles</v>
      </c>
    </row>
    <row r="2207" spans="1:10" ht="16">
      <c r="A2207" s="13" t="s">
        <v>817</v>
      </c>
      <c r="B2207" s="12" t="s">
        <v>124</v>
      </c>
      <c r="C2207" s="12" t="s">
        <v>102</v>
      </c>
      <c r="D2207" s="12" t="s">
        <v>199</v>
      </c>
      <c r="E2207" s="12">
        <v>0</v>
      </c>
      <c r="F2207" s="14" t="str">
        <f t="shared" si="136"/>
        <v>2025-05-14DepositInsurance Corporation of British Columbia21020 GST/HST Payable0</v>
      </c>
      <c r="G2207" s="15">
        <f t="shared" si="137"/>
        <v>45791</v>
      </c>
      <c r="H2207" s="16" t="str">
        <f>IF((IFERROR((VLOOKUP(D2207,'Automation (QBO)'!A:B,2,FALSE)),"0"))=0,"Suspense",(IFERROR((VLOOKUP(D2207,'Automation (QBO)'!A:B,2,FALSE)),"Suspense")))</f>
        <v>GST/HST Payable</v>
      </c>
      <c r="I2207" s="17">
        <f t="shared" si="138"/>
        <v>0</v>
      </c>
      <c r="J2207" s="12" t="str">
        <f t="shared" si="139"/>
        <v>GST/HST Payable</v>
      </c>
    </row>
    <row r="2208" spans="1:10" ht="16">
      <c r="A2208" s="13" t="s">
        <v>817</v>
      </c>
      <c r="B2208" s="12" t="s">
        <v>78</v>
      </c>
      <c r="C2208" s="12" t="s">
        <v>143</v>
      </c>
      <c r="D2208" s="12" t="s">
        <v>506</v>
      </c>
      <c r="E2208" s="12">
        <v>1349.46</v>
      </c>
      <c r="F2208" s="14" t="str">
        <f t="shared" si="136"/>
        <v>2025-05-14ExpenseMeadows Landscape Supply ltd21010 Credit Card (CIBC Visa)1349.46</v>
      </c>
      <c r="G2208" s="15">
        <f t="shared" si="137"/>
        <v>45791</v>
      </c>
      <c r="H2208" s="16" t="str">
        <f>IF((IFERROR((VLOOKUP(D2208,'Automation (QBO)'!A:B,2,FALSE)),"0"))=0,"Suspense",(IFERROR((VLOOKUP(D2208,'Automation (QBO)'!A:B,2,FALSE)),"Suspense")))</f>
        <v>Credit Card (CIBC Visa)</v>
      </c>
      <c r="I2208" s="17">
        <f t="shared" si="138"/>
        <v>1349.46</v>
      </c>
      <c r="J2208" s="12" t="str">
        <f t="shared" si="139"/>
        <v>Credit Card (CIBC Visa)</v>
      </c>
    </row>
    <row r="2209" spans="1:10" ht="16">
      <c r="A2209" s="13" t="s">
        <v>817</v>
      </c>
      <c r="B2209" s="12" t="s">
        <v>78</v>
      </c>
      <c r="C2209" s="12" t="s">
        <v>143</v>
      </c>
      <c r="D2209" s="12" t="s">
        <v>506</v>
      </c>
      <c r="E2209" s="12">
        <v>1349.46</v>
      </c>
      <c r="F2209" s="14" t="str">
        <f t="shared" si="136"/>
        <v>2025-05-14ExpenseMeadows Landscape Supply ltd21010 Credit Card (CIBC Visa)1349.46</v>
      </c>
      <c r="G2209" s="15">
        <f t="shared" si="137"/>
        <v>45791</v>
      </c>
      <c r="H2209" s="16" t="str">
        <f>IF((IFERROR((VLOOKUP(D2209,'Automation (QBO)'!A:B,2,FALSE)),"0"))=0,"Suspense",(IFERROR((VLOOKUP(D2209,'Automation (QBO)'!A:B,2,FALSE)),"Suspense")))</f>
        <v>Credit Card (CIBC Visa)</v>
      </c>
      <c r="I2209" s="17">
        <f t="shared" si="138"/>
        <v>1349.46</v>
      </c>
      <c r="J2209" s="12" t="str">
        <f t="shared" si="139"/>
        <v>Credit Card (CIBC Visa)</v>
      </c>
    </row>
    <row r="2210" spans="1:10" ht="16">
      <c r="A2210" s="13" t="s">
        <v>817</v>
      </c>
      <c r="B2210" s="12" t="s">
        <v>78</v>
      </c>
      <c r="C2210" s="12" t="s">
        <v>100</v>
      </c>
      <c r="D2210" s="12" t="s">
        <v>506</v>
      </c>
      <c r="E2210" s="12">
        <v>22.85</v>
      </c>
      <c r="F2210" s="14" t="str">
        <f t="shared" si="136"/>
        <v>2025-05-14ExpenseMicrosoft Canada Inc21010 Credit Card (CIBC Visa)22.85</v>
      </c>
      <c r="G2210" s="15">
        <f t="shared" si="137"/>
        <v>45791</v>
      </c>
      <c r="H2210" s="16" t="str">
        <f>IF((IFERROR((VLOOKUP(D2210,'Automation (QBO)'!A:B,2,FALSE)),"0"))=0,"Suspense",(IFERROR((VLOOKUP(D2210,'Automation (QBO)'!A:B,2,FALSE)),"Suspense")))</f>
        <v>Credit Card (CIBC Visa)</v>
      </c>
      <c r="I2210" s="17">
        <f t="shared" si="138"/>
        <v>22.85</v>
      </c>
      <c r="J2210" s="12" t="str">
        <f t="shared" si="139"/>
        <v>Credit Card (CIBC Visa)</v>
      </c>
    </row>
    <row r="2211" spans="1:10" ht="16">
      <c r="A2211" s="13" t="s">
        <v>817</v>
      </c>
      <c r="B2211" s="12" t="s">
        <v>78</v>
      </c>
      <c r="C2211" s="12" t="s">
        <v>100</v>
      </c>
      <c r="D2211" s="12" t="s">
        <v>506</v>
      </c>
      <c r="E2211" s="12">
        <v>10.98</v>
      </c>
      <c r="F2211" s="14" t="str">
        <f t="shared" si="136"/>
        <v>2025-05-14ExpenseMicrosoft Canada Inc21010 Credit Card (CIBC Visa)10.98</v>
      </c>
      <c r="G2211" s="15">
        <f t="shared" si="137"/>
        <v>45791</v>
      </c>
      <c r="H2211" s="16" t="str">
        <f>IF((IFERROR((VLOOKUP(D2211,'Automation (QBO)'!A:B,2,FALSE)),"0"))=0,"Suspense",(IFERROR((VLOOKUP(D2211,'Automation (QBO)'!A:B,2,FALSE)),"Suspense")))</f>
        <v>Credit Card (CIBC Visa)</v>
      </c>
      <c r="I2211" s="17">
        <f t="shared" si="138"/>
        <v>10.98</v>
      </c>
      <c r="J2211" s="12" t="str">
        <f t="shared" si="139"/>
        <v>Credit Card (CIBC Visa)</v>
      </c>
    </row>
    <row r="2212" spans="1:10" ht="16">
      <c r="A2212" s="13" t="s">
        <v>817</v>
      </c>
      <c r="B2212" s="12" t="s">
        <v>78</v>
      </c>
      <c r="C2212" s="12" t="s">
        <v>771</v>
      </c>
      <c r="D2212" s="12" t="s">
        <v>506</v>
      </c>
      <c r="E2212" s="12">
        <v>6.88</v>
      </c>
      <c r="F2212" s="14" t="str">
        <f t="shared" si="136"/>
        <v>2025-05-14ExpenseProsource Supply Vancouver21010 Credit Card (CIBC Visa)6.88</v>
      </c>
      <c r="G2212" s="15">
        <f t="shared" si="137"/>
        <v>45791</v>
      </c>
      <c r="H2212" s="16" t="str">
        <f>IF((IFERROR((VLOOKUP(D2212,'Automation (QBO)'!A:B,2,FALSE)),"0"))=0,"Suspense",(IFERROR((VLOOKUP(D2212,'Automation (QBO)'!A:B,2,FALSE)),"Suspense")))</f>
        <v>Credit Card (CIBC Visa)</v>
      </c>
      <c r="I2212" s="17">
        <f t="shared" si="138"/>
        <v>6.88</v>
      </c>
      <c r="J2212" s="12" t="str">
        <f t="shared" si="139"/>
        <v>Credit Card (CIBC Visa)</v>
      </c>
    </row>
    <row r="2213" spans="1:10" ht="16">
      <c r="A2213" s="13" t="s">
        <v>818</v>
      </c>
      <c r="B2213" s="12" t="s">
        <v>154</v>
      </c>
      <c r="D2213" s="12" t="s">
        <v>201</v>
      </c>
      <c r="E2213" s="12">
        <v>-10000</v>
      </c>
      <c r="F2213" s="14" t="str">
        <f t="shared" si="136"/>
        <v>2025-05-15Transfer11005 Chequing (CIBC)-10000</v>
      </c>
      <c r="G2213" s="15">
        <f t="shared" si="137"/>
        <v>45792</v>
      </c>
      <c r="H2213" s="16" t="str">
        <f>IF((IFERROR((VLOOKUP(D2213,'Automation (QBO)'!A:B,2,FALSE)),"0"))=0,"Suspense",(IFERROR((VLOOKUP(D2213,'Automation (QBO)'!A:B,2,FALSE)),"Suspense")))</f>
        <v>Chequing (CIBC)</v>
      </c>
      <c r="I2213" s="17">
        <f t="shared" si="138"/>
        <v>-10000</v>
      </c>
      <c r="J2213" s="12" t="str">
        <f t="shared" si="139"/>
        <v>Chequing (CIBC)</v>
      </c>
    </row>
    <row r="2214" spans="1:10" ht="16">
      <c r="A2214" s="13" t="s">
        <v>818</v>
      </c>
      <c r="B2214" s="12" t="s">
        <v>78</v>
      </c>
      <c r="C2214" s="12" t="s">
        <v>143</v>
      </c>
      <c r="D2214" s="12" t="s">
        <v>661</v>
      </c>
      <c r="E2214" s="12">
        <v>3392.97</v>
      </c>
      <c r="F2214" s="14" t="str">
        <f t="shared" si="136"/>
        <v>2025-05-15ExpenseMeadows Landscape Supply ltd51335 Project Expense - Materials3392.97</v>
      </c>
      <c r="G2214" s="15">
        <f t="shared" si="137"/>
        <v>45792</v>
      </c>
      <c r="H2214" s="16" t="str">
        <f>IF((IFERROR((VLOOKUP(D2214,'Automation (QBO)'!A:B,2,FALSE)),"0"))=0,"Suspense",(IFERROR((VLOOKUP(D2214,'Automation (QBO)'!A:B,2,FALSE)),"Suspense")))</f>
        <v>Project Expense - Materials</v>
      </c>
      <c r="I2214" s="17">
        <f t="shared" si="138"/>
        <v>3392.97</v>
      </c>
      <c r="J2214" s="12" t="str">
        <f t="shared" si="139"/>
        <v>Project Expense - Materials</v>
      </c>
    </row>
    <row r="2215" spans="1:10" ht="16">
      <c r="A2215" s="13" t="s">
        <v>818</v>
      </c>
      <c r="B2215" s="12" t="s">
        <v>78</v>
      </c>
      <c r="C2215" s="12" t="s">
        <v>143</v>
      </c>
      <c r="D2215" s="12" t="s">
        <v>199</v>
      </c>
      <c r="E2215" s="12">
        <v>-158.55000000000001</v>
      </c>
      <c r="F2215" s="14" t="str">
        <f t="shared" si="136"/>
        <v>2025-05-15ExpenseMeadows Landscape Supply ltd21020 GST/HST Payable-158.55</v>
      </c>
      <c r="G2215" s="15">
        <f t="shared" si="137"/>
        <v>45792</v>
      </c>
      <c r="H2215" s="16" t="str">
        <f>IF((IFERROR((VLOOKUP(D2215,'Automation (QBO)'!A:B,2,FALSE)),"0"))=0,"Suspense",(IFERROR((VLOOKUP(D2215,'Automation (QBO)'!A:B,2,FALSE)),"Suspense")))</f>
        <v>GST/HST Payable</v>
      </c>
      <c r="I2215" s="17">
        <f t="shared" si="138"/>
        <v>-158.55000000000001</v>
      </c>
      <c r="J2215" s="12" t="str">
        <f t="shared" si="139"/>
        <v>GST/HST Payable</v>
      </c>
    </row>
    <row r="2216" spans="1:10" ht="16">
      <c r="A2216" s="13" t="s">
        <v>818</v>
      </c>
      <c r="B2216" s="12" t="s">
        <v>78</v>
      </c>
      <c r="C2216" s="12" t="s">
        <v>743</v>
      </c>
      <c r="D2216" s="12" t="s">
        <v>661</v>
      </c>
      <c r="E2216" s="12">
        <v>676.73</v>
      </c>
      <c r="F2216" s="14" t="str">
        <f t="shared" si="136"/>
        <v>2025-05-15ExpenseNorburn Lighting and Bath51335 Project Expense - Materials676.73</v>
      </c>
      <c r="G2216" s="15">
        <f t="shared" si="137"/>
        <v>45792</v>
      </c>
      <c r="H2216" s="16" t="str">
        <f>IF((IFERROR((VLOOKUP(D2216,'Automation (QBO)'!A:B,2,FALSE)),"0"))=0,"Suspense",(IFERROR((VLOOKUP(D2216,'Automation (QBO)'!A:B,2,FALSE)),"Suspense")))</f>
        <v>Project Expense - Materials</v>
      </c>
      <c r="I2216" s="17">
        <f t="shared" si="138"/>
        <v>676.73</v>
      </c>
      <c r="J2216" s="12" t="str">
        <f t="shared" si="139"/>
        <v>Project Expense - Materials</v>
      </c>
    </row>
    <row r="2217" spans="1:10" ht="16">
      <c r="A2217" s="13" t="s">
        <v>818</v>
      </c>
      <c r="B2217" s="12" t="s">
        <v>78</v>
      </c>
      <c r="C2217" s="12" t="s">
        <v>743</v>
      </c>
      <c r="D2217" s="12" t="s">
        <v>199</v>
      </c>
      <c r="E2217" s="12">
        <v>-31.62</v>
      </c>
      <c r="F2217" s="14" t="str">
        <f t="shared" si="136"/>
        <v>2025-05-15ExpenseNorburn Lighting and Bath21020 GST/HST Payable-31.62</v>
      </c>
      <c r="G2217" s="15">
        <f t="shared" si="137"/>
        <v>45792</v>
      </c>
      <c r="H2217" s="16" t="str">
        <f>IF((IFERROR((VLOOKUP(D2217,'Automation (QBO)'!A:B,2,FALSE)),"0"))=0,"Suspense",(IFERROR((VLOOKUP(D2217,'Automation (QBO)'!A:B,2,FALSE)),"Suspense")))</f>
        <v>GST/HST Payable</v>
      </c>
      <c r="I2217" s="17">
        <f t="shared" si="138"/>
        <v>-31.62</v>
      </c>
      <c r="J2217" s="12" t="str">
        <f t="shared" si="139"/>
        <v>GST/HST Payable</v>
      </c>
    </row>
    <row r="2218" spans="1:10" ht="16">
      <c r="A2218" s="13" t="s">
        <v>818</v>
      </c>
      <c r="B2218" s="12" t="s">
        <v>78</v>
      </c>
      <c r="C2218" s="12" t="s">
        <v>143</v>
      </c>
      <c r="D2218" s="12" t="s">
        <v>661</v>
      </c>
      <c r="E2218" s="12">
        <v>163.02000000000001</v>
      </c>
      <c r="F2218" s="14" t="str">
        <f t="shared" si="136"/>
        <v>2025-05-15ExpenseMeadows Landscape Supply ltd51335 Project Expense - Materials163.02</v>
      </c>
      <c r="G2218" s="15">
        <f t="shared" si="137"/>
        <v>45792</v>
      </c>
      <c r="H2218" s="16" t="str">
        <f>IF((IFERROR((VLOOKUP(D2218,'Automation (QBO)'!A:B,2,FALSE)),"0"))=0,"Suspense",(IFERROR((VLOOKUP(D2218,'Automation (QBO)'!A:B,2,FALSE)),"Suspense")))</f>
        <v>Project Expense - Materials</v>
      </c>
      <c r="I2218" s="17">
        <f t="shared" si="138"/>
        <v>163.02000000000001</v>
      </c>
      <c r="J2218" s="12" t="str">
        <f t="shared" si="139"/>
        <v>Project Expense - Materials</v>
      </c>
    </row>
    <row r="2219" spans="1:10" ht="16">
      <c r="A2219" s="13" t="s">
        <v>818</v>
      </c>
      <c r="B2219" s="12" t="s">
        <v>78</v>
      </c>
      <c r="C2219" s="12" t="s">
        <v>143</v>
      </c>
      <c r="D2219" s="12" t="s">
        <v>199</v>
      </c>
      <c r="E2219" s="12">
        <v>-7.62</v>
      </c>
      <c r="F2219" s="14" t="str">
        <f t="shared" si="136"/>
        <v>2025-05-15ExpenseMeadows Landscape Supply ltd21020 GST/HST Payable-7.62</v>
      </c>
      <c r="G2219" s="15">
        <f t="shared" si="137"/>
        <v>45792</v>
      </c>
      <c r="H2219" s="16" t="str">
        <f>IF((IFERROR((VLOOKUP(D2219,'Automation (QBO)'!A:B,2,FALSE)),"0"))=0,"Suspense",(IFERROR((VLOOKUP(D2219,'Automation (QBO)'!A:B,2,FALSE)),"Suspense")))</f>
        <v>GST/HST Payable</v>
      </c>
      <c r="I2219" s="17">
        <f t="shared" si="138"/>
        <v>-7.62</v>
      </c>
      <c r="J2219" s="12" t="str">
        <f t="shared" si="139"/>
        <v>GST/HST Payable</v>
      </c>
    </row>
    <row r="2220" spans="1:10" ht="16">
      <c r="A2220" s="13" t="s">
        <v>818</v>
      </c>
      <c r="B2220" s="12" t="s">
        <v>78</v>
      </c>
      <c r="C2220" s="12" t="s">
        <v>81</v>
      </c>
      <c r="D2220" s="12" t="s">
        <v>661</v>
      </c>
      <c r="E2220" s="12">
        <v>559.67999999999995</v>
      </c>
      <c r="F2220" s="14" t="str">
        <f t="shared" si="136"/>
        <v>2025-05-15ExpenseHome Depot51335 Project Expense - Materials559.68</v>
      </c>
      <c r="G2220" s="15">
        <f t="shared" si="137"/>
        <v>45792</v>
      </c>
      <c r="H2220" s="16" t="str">
        <f>IF((IFERROR((VLOOKUP(D2220,'Automation (QBO)'!A:B,2,FALSE)),"0"))=0,"Suspense",(IFERROR((VLOOKUP(D2220,'Automation (QBO)'!A:B,2,FALSE)),"Suspense")))</f>
        <v>Project Expense - Materials</v>
      </c>
      <c r="I2220" s="17">
        <f t="shared" si="138"/>
        <v>559.67999999999995</v>
      </c>
      <c r="J2220" s="12" t="str">
        <f t="shared" si="139"/>
        <v>Project Expense - Materials</v>
      </c>
    </row>
    <row r="2221" spans="1:10" ht="16">
      <c r="A2221" s="13" t="s">
        <v>818</v>
      </c>
      <c r="B2221" s="12" t="s">
        <v>78</v>
      </c>
      <c r="C2221" s="12" t="s">
        <v>81</v>
      </c>
      <c r="D2221" s="12" t="s">
        <v>199</v>
      </c>
      <c r="E2221" s="12">
        <v>-26.2</v>
      </c>
      <c r="F2221" s="14" t="str">
        <f t="shared" si="136"/>
        <v>2025-05-15ExpenseHome Depot21020 GST/HST Payable-26.2</v>
      </c>
      <c r="G2221" s="15">
        <f t="shared" si="137"/>
        <v>45792</v>
      </c>
      <c r="H2221" s="16" t="str">
        <f>IF((IFERROR((VLOOKUP(D2221,'Automation (QBO)'!A:B,2,FALSE)),"0"))=0,"Suspense",(IFERROR((VLOOKUP(D2221,'Automation (QBO)'!A:B,2,FALSE)),"Suspense")))</f>
        <v>GST/HST Payable</v>
      </c>
      <c r="I2221" s="17">
        <f t="shared" si="138"/>
        <v>-26.2</v>
      </c>
      <c r="J2221" s="12" t="str">
        <f t="shared" si="139"/>
        <v>GST/HST Payable</v>
      </c>
    </row>
    <row r="2222" spans="1:10" ht="16">
      <c r="A2222" s="13" t="s">
        <v>818</v>
      </c>
      <c r="B2222" s="12" t="s">
        <v>154</v>
      </c>
      <c r="D2222" s="12" t="s">
        <v>506</v>
      </c>
      <c r="E2222" s="12">
        <v>-10000</v>
      </c>
      <c r="F2222" s="14" t="str">
        <f t="shared" si="136"/>
        <v>2025-05-15Transfer21010 Credit Card (CIBC Visa)-10000</v>
      </c>
      <c r="G2222" s="15">
        <f t="shared" si="137"/>
        <v>45792</v>
      </c>
      <c r="H2222" s="16" t="str">
        <f>IF((IFERROR((VLOOKUP(D2222,'Automation (QBO)'!A:B,2,FALSE)),"0"))=0,"Suspense",(IFERROR((VLOOKUP(D2222,'Automation (QBO)'!A:B,2,FALSE)),"Suspense")))</f>
        <v>Credit Card (CIBC Visa)</v>
      </c>
      <c r="I2222" s="17">
        <f t="shared" si="138"/>
        <v>-10000</v>
      </c>
      <c r="J2222" s="12" t="str">
        <f t="shared" si="139"/>
        <v>Credit Card (CIBC Visa)</v>
      </c>
    </row>
    <row r="2223" spans="1:10" ht="16">
      <c r="A2223" s="13" t="s">
        <v>818</v>
      </c>
      <c r="B2223" s="12" t="s">
        <v>78</v>
      </c>
      <c r="C2223" s="12" t="s">
        <v>143</v>
      </c>
      <c r="D2223" s="12" t="s">
        <v>506</v>
      </c>
      <c r="E2223" s="12">
        <v>3551.52</v>
      </c>
      <c r="F2223" s="14" t="str">
        <f t="shared" si="136"/>
        <v>2025-05-15ExpenseMeadows Landscape Supply ltd21010 Credit Card (CIBC Visa)3551.52</v>
      </c>
      <c r="G2223" s="15">
        <f t="shared" si="137"/>
        <v>45792</v>
      </c>
      <c r="H2223" s="16" t="str">
        <f>IF((IFERROR((VLOOKUP(D2223,'Automation (QBO)'!A:B,2,FALSE)),"0"))=0,"Suspense",(IFERROR((VLOOKUP(D2223,'Automation (QBO)'!A:B,2,FALSE)),"Suspense")))</f>
        <v>Credit Card (CIBC Visa)</v>
      </c>
      <c r="I2223" s="17">
        <f t="shared" si="138"/>
        <v>3551.52</v>
      </c>
      <c r="J2223" s="12" t="str">
        <f t="shared" si="139"/>
        <v>Credit Card (CIBC Visa)</v>
      </c>
    </row>
    <row r="2224" spans="1:10" ht="16">
      <c r="A2224" s="13" t="s">
        <v>818</v>
      </c>
      <c r="B2224" s="12" t="s">
        <v>78</v>
      </c>
      <c r="C2224" s="12" t="s">
        <v>81</v>
      </c>
      <c r="D2224" s="12" t="s">
        <v>506</v>
      </c>
      <c r="E2224" s="12">
        <v>585.88</v>
      </c>
      <c r="F2224" s="14" t="str">
        <f t="shared" si="136"/>
        <v>2025-05-15ExpenseHome Depot21010 Credit Card (CIBC Visa)585.88</v>
      </c>
      <c r="G2224" s="15">
        <f t="shared" si="137"/>
        <v>45792</v>
      </c>
      <c r="H2224" s="16" t="str">
        <f>IF((IFERROR((VLOOKUP(D2224,'Automation (QBO)'!A:B,2,FALSE)),"0"))=0,"Suspense",(IFERROR((VLOOKUP(D2224,'Automation (QBO)'!A:B,2,FALSE)),"Suspense")))</f>
        <v>Credit Card (CIBC Visa)</v>
      </c>
      <c r="I2224" s="17">
        <f t="shared" si="138"/>
        <v>585.88</v>
      </c>
      <c r="J2224" s="12" t="str">
        <f t="shared" si="139"/>
        <v>Credit Card (CIBC Visa)</v>
      </c>
    </row>
    <row r="2225" spans="1:10" ht="16">
      <c r="A2225" s="13" t="s">
        <v>818</v>
      </c>
      <c r="B2225" s="12" t="s">
        <v>78</v>
      </c>
      <c r="C2225" s="12" t="s">
        <v>143</v>
      </c>
      <c r="D2225" s="12" t="s">
        <v>506</v>
      </c>
      <c r="E2225" s="12">
        <v>170.64</v>
      </c>
      <c r="F2225" s="14" t="str">
        <f t="shared" si="136"/>
        <v>2025-05-15ExpenseMeadows Landscape Supply ltd21010 Credit Card (CIBC Visa)170.64</v>
      </c>
      <c r="G2225" s="15">
        <f t="shared" si="137"/>
        <v>45792</v>
      </c>
      <c r="H2225" s="16" t="str">
        <f>IF((IFERROR((VLOOKUP(D2225,'Automation (QBO)'!A:B,2,FALSE)),"0"))=0,"Suspense",(IFERROR((VLOOKUP(D2225,'Automation (QBO)'!A:B,2,FALSE)),"Suspense")))</f>
        <v>Credit Card (CIBC Visa)</v>
      </c>
      <c r="I2225" s="17">
        <f t="shared" si="138"/>
        <v>170.64</v>
      </c>
      <c r="J2225" s="12" t="str">
        <f t="shared" si="139"/>
        <v>Credit Card (CIBC Visa)</v>
      </c>
    </row>
    <row r="2226" spans="1:10" ht="16">
      <c r="A2226" s="13" t="s">
        <v>818</v>
      </c>
      <c r="B2226" s="12" t="s">
        <v>78</v>
      </c>
      <c r="C2226" s="12" t="s">
        <v>743</v>
      </c>
      <c r="D2226" s="12" t="s">
        <v>506</v>
      </c>
      <c r="E2226" s="12">
        <v>708.35</v>
      </c>
      <c r="F2226" s="14" t="str">
        <f t="shared" si="136"/>
        <v>2025-05-15ExpenseNorburn Lighting and Bath21010 Credit Card (CIBC Visa)708.35</v>
      </c>
      <c r="G2226" s="15">
        <f t="shared" si="137"/>
        <v>45792</v>
      </c>
      <c r="H2226" s="16" t="str">
        <f>IF((IFERROR((VLOOKUP(D2226,'Automation (QBO)'!A:B,2,FALSE)),"0"))=0,"Suspense",(IFERROR((VLOOKUP(D2226,'Automation (QBO)'!A:B,2,FALSE)),"Suspense")))</f>
        <v>Credit Card (CIBC Visa)</v>
      </c>
      <c r="I2226" s="17">
        <f t="shared" si="138"/>
        <v>708.35</v>
      </c>
      <c r="J2226" s="12" t="str">
        <f t="shared" si="139"/>
        <v>Credit Card (CIBC Visa)</v>
      </c>
    </row>
    <row r="2227" spans="1:10" ht="16">
      <c r="A2227" s="13" t="s">
        <v>819</v>
      </c>
      <c r="B2227" s="12" t="s">
        <v>78</v>
      </c>
      <c r="C2227" s="12" t="s">
        <v>820</v>
      </c>
      <c r="D2227" s="12" t="s">
        <v>664</v>
      </c>
      <c r="E2227" s="12">
        <v>9987.65</v>
      </c>
      <c r="F2227" s="14" t="str">
        <f t="shared" si="136"/>
        <v>2025-05-16ExpenseSpeedy Cargo51315 Project Expense - Other9987.65</v>
      </c>
      <c r="G2227" s="15">
        <f t="shared" si="137"/>
        <v>45793</v>
      </c>
      <c r="H2227" s="16" t="str">
        <f>IF((IFERROR((VLOOKUP(D2227,'Automation (QBO)'!A:B,2,FALSE)),"0"))=0,"Suspense",(IFERROR((VLOOKUP(D2227,'Automation (QBO)'!A:B,2,FALSE)),"Suspense")))</f>
        <v>Project Expense - Other</v>
      </c>
      <c r="I2227" s="17">
        <f t="shared" si="138"/>
        <v>9987.65</v>
      </c>
      <c r="J2227" s="12" t="str">
        <f t="shared" si="139"/>
        <v>Project Expense - Other</v>
      </c>
    </row>
    <row r="2228" spans="1:10" ht="16">
      <c r="A2228" s="13" t="s">
        <v>819</v>
      </c>
      <c r="B2228" s="12" t="s">
        <v>78</v>
      </c>
      <c r="C2228" s="12" t="s">
        <v>820</v>
      </c>
      <c r="D2228" s="12" t="s">
        <v>199</v>
      </c>
      <c r="E2228" s="12">
        <v>-12.35</v>
      </c>
      <c r="F2228" s="14" t="str">
        <f t="shared" si="136"/>
        <v>2025-05-16ExpenseSpeedy Cargo21020 GST/HST Payable-12.35</v>
      </c>
      <c r="G2228" s="15">
        <f t="shared" si="137"/>
        <v>45793</v>
      </c>
      <c r="H2228" s="16" t="str">
        <f>IF((IFERROR((VLOOKUP(D2228,'Automation (QBO)'!A:B,2,FALSE)),"0"))=0,"Suspense",(IFERROR((VLOOKUP(D2228,'Automation (QBO)'!A:B,2,FALSE)),"Suspense")))</f>
        <v>GST/HST Payable</v>
      </c>
      <c r="I2228" s="17">
        <f t="shared" si="138"/>
        <v>-12.35</v>
      </c>
      <c r="J2228" s="12" t="str">
        <f t="shared" si="139"/>
        <v>GST/HST Payable</v>
      </c>
    </row>
    <row r="2229" spans="1:10" ht="16">
      <c r="A2229" s="13" t="s">
        <v>819</v>
      </c>
      <c r="B2229" s="12" t="s">
        <v>78</v>
      </c>
      <c r="C2229" s="12" t="s">
        <v>820</v>
      </c>
      <c r="D2229" s="12" t="s">
        <v>201</v>
      </c>
      <c r="E2229" s="12">
        <v>-10000</v>
      </c>
      <c r="F2229" s="14" t="str">
        <f t="shared" si="136"/>
        <v>2025-05-16ExpenseSpeedy Cargo11005 Chequing (CIBC)-10000</v>
      </c>
      <c r="G2229" s="15">
        <f t="shared" si="137"/>
        <v>45793</v>
      </c>
      <c r="H2229" s="16" t="str">
        <f>IF((IFERROR((VLOOKUP(D2229,'Automation (QBO)'!A:B,2,FALSE)),"0"))=0,"Suspense",(IFERROR((VLOOKUP(D2229,'Automation (QBO)'!A:B,2,FALSE)),"Suspense")))</f>
        <v>Chequing (CIBC)</v>
      </c>
      <c r="I2229" s="17">
        <f t="shared" si="138"/>
        <v>-10000</v>
      </c>
      <c r="J2229" s="12" t="str">
        <f t="shared" si="139"/>
        <v>Chequing (CIBC)</v>
      </c>
    </row>
    <row r="2230" spans="1:10" ht="16">
      <c r="A2230" s="13" t="s">
        <v>819</v>
      </c>
      <c r="B2230" s="12" t="s">
        <v>78</v>
      </c>
      <c r="C2230" s="12" t="s">
        <v>110</v>
      </c>
      <c r="D2230" s="12" t="s">
        <v>661</v>
      </c>
      <c r="E2230" s="12">
        <v>68.73</v>
      </c>
      <c r="F2230" s="14" t="str">
        <f t="shared" si="136"/>
        <v>2025-05-16ExpenseHilti (Canada) Corporation51335 Project Expense - Materials68.73</v>
      </c>
      <c r="G2230" s="15">
        <f t="shared" si="137"/>
        <v>45793</v>
      </c>
      <c r="H2230" s="16" t="str">
        <f>IF((IFERROR((VLOOKUP(D2230,'Automation (QBO)'!A:B,2,FALSE)),"0"))=0,"Suspense",(IFERROR((VLOOKUP(D2230,'Automation (QBO)'!A:B,2,FALSE)),"Suspense")))</f>
        <v>Project Expense - Materials</v>
      </c>
      <c r="I2230" s="17">
        <f t="shared" si="138"/>
        <v>68.73</v>
      </c>
      <c r="J2230" s="12" t="str">
        <f t="shared" si="139"/>
        <v>Project Expense - Materials</v>
      </c>
    </row>
    <row r="2231" spans="1:10" ht="16">
      <c r="A2231" s="13" t="s">
        <v>819</v>
      </c>
      <c r="B2231" s="12" t="s">
        <v>78</v>
      </c>
      <c r="C2231" s="12" t="s">
        <v>110</v>
      </c>
      <c r="D2231" s="12" t="s">
        <v>199</v>
      </c>
      <c r="E2231" s="12">
        <v>-3.21</v>
      </c>
      <c r="F2231" s="14" t="str">
        <f t="shared" si="136"/>
        <v>2025-05-16ExpenseHilti (Canada) Corporation21020 GST/HST Payable-3.21</v>
      </c>
      <c r="G2231" s="15">
        <f t="shared" si="137"/>
        <v>45793</v>
      </c>
      <c r="H2231" s="16" t="str">
        <f>IF((IFERROR((VLOOKUP(D2231,'Automation (QBO)'!A:B,2,FALSE)),"0"))=0,"Suspense",(IFERROR((VLOOKUP(D2231,'Automation (QBO)'!A:B,2,FALSE)),"Suspense")))</f>
        <v>GST/HST Payable</v>
      </c>
      <c r="I2231" s="17">
        <f t="shared" si="138"/>
        <v>-3.21</v>
      </c>
      <c r="J2231" s="12" t="str">
        <f t="shared" si="139"/>
        <v>GST/HST Payable</v>
      </c>
    </row>
    <row r="2232" spans="1:10" ht="16">
      <c r="A2232" s="13" t="s">
        <v>819</v>
      </c>
      <c r="B2232" s="12" t="s">
        <v>78</v>
      </c>
      <c r="C2232" s="12" t="s">
        <v>821</v>
      </c>
      <c r="D2232" s="12" t="s">
        <v>661</v>
      </c>
      <c r="E2232" s="12">
        <v>6751.66</v>
      </c>
      <c r="F2232" s="14" t="str">
        <f t="shared" si="136"/>
        <v>2025-05-16ExpenseBosquema51335 Project Expense - Materials6751.66</v>
      </c>
      <c r="G2232" s="15">
        <f t="shared" si="137"/>
        <v>45793</v>
      </c>
      <c r="H2232" s="16" t="str">
        <f>IF((IFERROR((VLOOKUP(D2232,'Automation (QBO)'!A:B,2,FALSE)),"0"))=0,"Suspense",(IFERROR((VLOOKUP(D2232,'Automation (QBO)'!A:B,2,FALSE)),"Suspense")))</f>
        <v>Project Expense - Materials</v>
      </c>
      <c r="I2232" s="17">
        <f t="shared" si="138"/>
        <v>6751.66</v>
      </c>
      <c r="J2232" s="12" t="str">
        <f t="shared" si="139"/>
        <v>Project Expense - Materials</v>
      </c>
    </row>
    <row r="2233" spans="1:10" ht="16">
      <c r="A2233" s="13" t="s">
        <v>819</v>
      </c>
      <c r="B2233" s="12" t="s">
        <v>78</v>
      </c>
      <c r="C2233" s="12" t="s">
        <v>821</v>
      </c>
      <c r="D2233" s="12" t="s">
        <v>199</v>
      </c>
      <c r="E2233" s="12">
        <v>0</v>
      </c>
      <c r="F2233" s="14" t="str">
        <f t="shared" si="136"/>
        <v>2025-05-16ExpenseBosquema21020 GST/HST Payable0</v>
      </c>
      <c r="G2233" s="15">
        <f t="shared" si="137"/>
        <v>45793</v>
      </c>
      <c r="H2233" s="16" t="str">
        <f>IF((IFERROR((VLOOKUP(D2233,'Automation (QBO)'!A:B,2,FALSE)),"0"))=0,"Suspense",(IFERROR((VLOOKUP(D2233,'Automation (QBO)'!A:B,2,FALSE)),"Suspense")))</f>
        <v>GST/HST Payable</v>
      </c>
      <c r="I2233" s="17">
        <f t="shared" si="138"/>
        <v>0</v>
      </c>
      <c r="J2233" s="12" t="str">
        <f t="shared" si="139"/>
        <v>GST/HST Payable</v>
      </c>
    </row>
    <row r="2234" spans="1:10" ht="16">
      <c r="A2234" s="13" t="s">
        <v>819</v>
      </c>
      <c r="B2234" s="12" t="s">
        <v>78</v>
      </c>
      <c r="C2234" s="12" t="s">
        <v>821</v>
      </c>
      <c r="D2234" s="12" t="s">
        <v>201</v>
      </c>
      <c r="E2234" s="12">
        <v>-6751.66</v>
      </c>
      <c r="F2234" s="14" t="str">
        <f t="shared" si="136"/>
        <v>2025-05-16ExpenseBosquema11005 Chequing (CIBC)-6751.66</v>
      </c>
      <c r="G2234" s="15">
        <f t="shared" si="137"/>
        <v>45793</v>
      </c>
      <c r="H2234" s="16" t="str">
        <f>IF((IFERROR((VLOOKUP(D2234,'Automation (QBO)'!A:B,2,FALSE)),"0"))=0,"Suspense",(IFERROR((VLOOKUP(D2234,'Automation (QBO)'!A:B,2,FALSE)),"Suspense")))</f>
        <v>Chequing (CIBC)</v>
      </c>
      <c r="I2234" s="17">
        <f t="shared" si="138"/>
        <v>-6751.66</v>
      </c>
      <c r="J2234" s="12" t="str">
        <f t="shared" si="139"/>
        <v>Chequing (CIBC)</v>
      </c>
    </row>
    <row r="2235" spans="1:10" ht="16">
      <c r="A2235" s="13" t="s">
        <v>819</v>
      </c>
      <c r="B2235" s="12" t="s">
        <v>78</v>
      </c>
      <c r="C2235" s="12" t="s">
        <v>316</v>
      </c>
      <c r="D2235" s="12" t="s">
        <v>655</v>
      </c>
      <c r="E2235" s="12">
        <v>850</v>
      </c>
      <c r="F2235" s="14" t="str">
        <f t="shared" si="136"/>
        <v>2025-05-16ExpenseCambie Roofing Contractors Ltd.51320 Project Expense - Subcontractors850</v>
      </c>
      <c r="G2235" s="15">
        <f t="shared" si="137"/>
        <v>45793</v>
      </c>
      <c r="H2235" s="16" t="str">
        <f>IF((IFERROR((VLOOKUP(D2235,'Automation (QBO)'!A:B,2,FALSE)),"0"))=0,"Suspense",(IFERROR((VLOOKUP(D2235,'Automation (QBO)'!A:B,2,FALSE)),"Suspense")))</f>
        <v>Project Expense - Subcontractors</v>
      </c>
      <c r="I2235" s="17">
        <f t="shared" si="138"/>
        <v>850</v>
      </c>
      <c r="J2235" s="12" t="str">
        <f t="shared" si="139"/>
        <v>Project Expense - Subcontractors</v>
      </c>
    </row>
    <row r="2236" spans="1:10" ht="16">
      <c r="A2236" s="13" t="s">
        <v>819</v>
      </c>
      <c r="B2236" s="12" t="s">
        <v>78</v>
      </c>
      <c r="C2236" s="12" t="s">
        <v>316</v>
      </c>
      <c r="D2236" s="12" t="s">
        <v>199</v>
      </c>
      <c r="E2236" s="12">
        <v>-42.5</v>
      </c>
      <c r="F2236" s="14" t="str">
        <f t="shared" si="136"/>
        <v>2025-05-16ExpenseCambie Roofing Contractors Ltd.21020 GST/HST Payable-42.5</v>
      </c>
      <c r="G2236" s="15">
        <f t="shared" si="137"/>
        <v>45793</v>
      </c>
      <c r="H2236" s="16" t="str">
        <f>IF((IFERROR((VLOOKUP(D2236,'Automation (QBO)'!A:B,2,FALSE)),"0"))=0,"Suspense",(IFERROR((VLOOKUP(D2236,'Automation (QBO)'!A:B,2,FALSE)),"Suspense")))</f>
        <v>GST/HST Payable</v>
      </c>
      <c r="I2236" s="17">
        <f t="shared" si="138"/>
        <v>-42.5</v>
      </c>
      <c r="J2236" s="12" t="str">
        <f t="shared" si="139"/>
        <v>GST/HST Payable</v>
      </c>
    </row>
    <row r="2237" spans="1:10" ht="16">
      <c r="A2237" s="13" t="s">
        <v>819</v>
      </c>
      <c r="B2237" s="12" t="s">
        <v>78</v>
      </c>
      <c r="C2237" s="12" t="s">
        <v>316</v>
      </c>
      <c r="D2237" s="12" t="s">
        <v>506</v>
      </c>
      <c r="E2237" s="12">
        <v>892.5</v>
      </c>
      <c r="F2237" s="14" t="str">
        <f t="shared" si="136"/>
        <v>2025-05-16ExpenseCambie Roofing Contractors Ltd.21010 Credit Card (CIBC Visa)892.5</v>
      </c>
      <c r="G2237" s="15">
        <f t="shared" si="137"/>
        <v>45793</v>
      </c>
      <c r="H2237" s="16" t="str">
        <f>IF((IFERROR((VLOOKUP(D2237,'Automation (QBO)'!A:B,2,FALSE)),"0"))=0,"Suspense",(IFERROR((VLOOKUP(D2237,'Automation (QBO)'!A:B,2,FALSE)),"Suspense")))</f>
        <v>Credit Card (CIBC Visa)</v>
      </c>
      <c r="I2237" s="17">
        <f t="shared" si="138"/>
        <v>892.5</v>
      </c>
      <c r="J2237" s="12" t="str">
        <f t="shared" si="139"/>
        <v>Credit Card (CIBC Visa)</v>
      </c>
    </row>
    <row r="2238" spans="1:10" ht="16">
      <c r="A2238" s="13" t="s">
        <v>819</v>
      </c>
      <c r="B2238" s="12" t="s">
        <v>78</v>
      </c>
      <c r="C2238" s="12" t="s">
        <v>110</v>
      </c>
      <c r="D2238" s="12" t="s">
        <v>506</v>
      </c>
      <c r="E2238" s="12">
        <v>71.94</v>
      </c>
      <c r="F2238" s="14" t="str">
        <f t="shared" si="136"/>
        <v>2025-05-16ExpenseHilti (Canada) Corporation21010 Credit Card (CIBC Visa)71.94</v>
      </c>
      <c r="G2238" s="15">
        <f t="shared" si="137"/>
        <v>45793</v>
      </c>
      <c r="H2238" s="16" t="str">
        <f>IF((IFERROR((VLOOKUP(D2238,'Automation (QBO)'!A:B,2,FALSE)),"0"))=0,"Suspense",(IFERROR((VLOOKUP(D2238,'Automation (QBO)'!A:B,2,FALSE)),"Suspense")))</f>
        <v>Credit Card (CIBC Visa)</v>
      </c>
      <c r="I2238" s="17">
        <f t="shared" si="138"/>
        <v>71.94</v>
      </c>
      <c r="J2238" s="12" t="str">
        <f t="shared" si="139"/>
        <v>Credit Card (CIBC Visa)</v>
      </c>
    </row>
    <row r="2239" spans="1:10" ht="16">
      <c r="A2239" s="13" t="s">
        <v>822</v>
      </c>
      <c r="B2239" s="12" t="s">
        <v>78</v>
      </c>
      <c r="C2239" s="12" t="s">
        <v>93</v>
      </c>
      <c r="D2239" s="12" t="s">
        <v>384</v>
      </c>
      <c r="E2239" s="12">
        <v>24.92</v>
      </c>
      <c r="F2239" s="14" t="str">
        <f t="shared" si="136"/>
        <v>2025-05-17ExpenseFullHost52165 Subscriptions (Annual)24.92</v>
      </c>
      <c r="G2239" s="15">
        <f t="shared" si="137"/>
        <v>45794</v>
      </c>
      <c r="H2239" s="16" t="str">
        <f>IF((IFERROR((VLOOKUP(D2239,'Automation (QBO)'!A:B,2,FALSE)),"0"))=0,"Suspense",(IFERROR((VLOOKUP(D2239,'Automation (QBO)'!A:B,2,FALSE)),"Suspense")))</f>
        <v>Subscriptions (Annual)</v>
      </c>
      <c r="I2239" s="17">
        <f t="shared" si="138"/>
        <v>24.92</v>
      </c>
      <c r="J2239" s="12" t="str">
        <f t="shared" si="139"/>
        <v>Subscriptions (Annual)</v>
      </c>
    </row>
    <row r="2240" spans="1:10" ht="16">
      <c r="A2240" s="13" t="s">
        <v>822</v>
      </c>
      <c r="B2240" s="12" t="s">
        <v>78</v>
      </c>
      <c r="C2240" s="12" t="s">
        <v>93</v>
      </c>
      <c r="D2240" s="12" t="s">
        <v>199</v>
      </c>
      <c r="E2240" s="12">
        <v>0</v>
      </c>
      <c r="F2240" s="14" t="str">
        <f t="shared" si="136"/>
        <v>2025-05-17ExpenseFullHost21020 GST/HST Payable0</v>
      </c>
      <c r="G2240" s="15">
        <f t="shared" si="137"/>
        <v>45794</v>
      </c>
      <c r="H2240" s="16" t="str">
        <f>IF((IFERROR((VLOOKUP(D2240,'Automation (QBO)'!A:B,2,FALSE)),"0"))=0,"Suspense",(IFERROR((VLOOKUP(D2240,'Automation (QBO)'!A:B,2,FALSE)),"Suspense")))</f>
        <v>GST/HST Payable</v>
      </c>
      <c r="I2240" s="17">
        <f t="shared" si="138"/>
        <v>0</v>
      </c>
      <c r="J2240" s="12" t="str">
        <f t="shared" si="139"/>
        <v>GST/HST Payable</v>
      </c>
    </row>
    <row r="2241" spans="1:10" ht="16">
      <c r="A2241" s="13" t="s">
        <v>822</v>
      </c>
      <c r="B2241" s="12" t="s">
        <v>78</v>
      </c>
      <c r="C2241" s="12" t="s">
        <v>90</v>
      </c>
      <c r="D2241" s="12" t="s">
        <v>670</v>
      </c>
      <c r="E2241" s="12">
        <v>121.74</v>
      </c>
      <c r="F2241" s="14" t="str">
        <f t="shared" si="136"/>
        <v>2025-05-17ExpensePetro Canada51205 COGS - Fuel121.74</v>
      </c>
      <c r="G2241" s="15">
        <f t="shared" si="137"/>
        <v>45794</v>
      </c>
      <c r="H2241" s="16" t="str">
        <f>IF((IFERROR((VLOOKUP(D2241,'Automation (QBO)'!A:B,2,FALSE)),"0"))=0,"Suspense",(IFERROR((VLOOKUP(D2241,'Automation (QBO)'!A:B,2,FALSE)),"Suspense")))</f>
        <v>Fuel</v>
      </c>
      <c r="I2241" s="17">
        <f t="shared" si="138"/>
        <v>121.74</v>
      </c>
      <c r="J2241" s="12" t="str">
        <f t="shared" si="139"/>
        <v>Fuel</v>
      </c>
    </row>
    <row r="2242" spans="1:10" ht="16">
      <c r="A2242" s="13" t="s">
        <v>822</v>
      </c>
      <c r="B2242" s="12" t="s">
        <v>78</v>
      </c>
      <c r="C2242" s="12" t="s">
        <v>90</v>
      </c>
      <c r="D2242" s="12" t="s">
        <v>199</v>
      </c>
      <c r="E2242" s="12">
        <v>-6.09</v>
      </c>
      <c r="F2242" s="14" t="str">
        <f t="shared" ref="F2242:F2305" si="140">A2242&amp;B2242&amp;C2242&amp;D2242&amp;E2242</f>
        <v>2025-05-17ExpensePetro Canada21020 GST/HST Payable-6.09</v>
      </c>
      <c r="G2242" s="15">
        <f t="shared" ref="G2242:G2305" si="141">IFERROR((DATEVALUE(A2242)),A2242)</f>
        <v>45794</v>
      </c>
      <c r="H2242" s="16" t="str">
        <f>IF((IFERROR((VLOOKUP(D2242,'Automation (QBO)'!A:B,2,FALSE)),"0"))=0,"Suspense",(IFERROR((VLOOKUP(D2242,'Automation (QBO)'!A:B,2,FALSE)),"Suspense")))</f>
        <v>GST/HST Payable</v>
      </c>
      <c r="I2242" s="17">
        <f t="shared" ref="I2242:I2305" si="142">E2242</f>
        <v>-6.09</v>
      </c>
      <c r="J2242" s="12" t="str">
        <f t="shared" ref="J2242:J2305" si="143">H2242</f>
        <v>GST/HST Payable</v>
      </c>
    </row>
    <row r="2243" spans="1:10" ht="16">
      <c r="A2243" s="13" t="s">
        <v>822</v>
      </c>
      <c r="B2243" s="12" t="s">
        <v>78</v>
      </c>
      <c r="C2243" s="12" t="s">
        <v>93</v>
      </c>
      <c r="D2243" s="12" t="s">
        <v>506</v>
      </c>
      <c r="E2243" s="12">
        <v>24.92</v>
      </c>
      <c r="F2243" s="14" t="str">
        <f t="shared" si="140"/>
        <v>2025-05-17ExpenseFullHost21010 Credit Card (CIBC Visa)24.92</v>
      </c>
      <c r="G2243" s="15">
        <f t="shared" si="141"/>
        <v>45794</v>
      </c>
      <c r="H2243" s="16" t="str">
        <f>IF((IFERROR((VLOOKUP(D2243,'Automation (QBO)'!A:B,2,FALSE)),"0"))=0,"Suspense",(IFERROR((VLOOKUP(D2243,'Automation (QBO)'!A:B,2,FALSE)),"Suspense")))</f>
        <v>Credit Card (CIBC Visa)</v>
      </c>
      <c r="I2243" s="17">
        <f t="shared" si="142"/>
        <v>24.92</v>
      </c>
      <c r="J2243" s="12" t="str">
        <f t="shared" si="143"/>
        <v>Credit Card (CIBC Visa)</v>
      </c>
    </row>
    <row r="2244" spans="1:10" ht="16">
      <c r="A2244" s="13" t="s">
        <v>822</v>
      </c>
      <c r="B2244" s="12" t="s">
        <v>78</v>
      </c>
      <c r="C2244" s="12" t="s">
        <v>90</v>
      </c>
      <c r="D2244" s="12" t="s">
        <v>506</v>
      </c>
      <c r="E2244" s="12">
        <v>127.83</v>
      </c>
      <c r="F2244" s="14" t="str">
        <f t="shared" si="140"/>
        <v>2025-05-17ExpensePetro Canada21010 Credit Card (CIBC Visa)127.83</v>
      </c>
      <c r="G2244" s="15">
        <f t="shared" si="141"/>
        <v>45794</v>
      </c>
      <c r="H2244" s="16" t="str">
        <f>IF((IFERROR((VLOOKUP(D2244,'Automation (QBO)'!A:B,2,FALSE)),"0"))=0,"Suspense",(IFERROR((VLOOKUP(D2244,'Automation (QBO)'!A:B,2,FALSE)),"Suspense")))</f>
        <v>Credit Card (CIBC Visa)</v>
      </c>
      <c r="I2244" s="17">
        <f t="shared" si="142"/>
        <v>127.83</v>
      </c>
      <c r="J2244" s="12" t="str">
        <f t="shared" si="143"/>
        <v>Credit Card (CIBC Visa)</v>
      </c>
    </row>
    <row r="2245" spans="1:10" ht="16">
      <c r="A2245" s="13" t="s">
        <v>823</v>
      </c>
      <c r="B2245" s="12" t="s">
        <v>84</v>
      </c>
      <c r="C2245" s="12" t="s">
        <v>114</v>
      </c>
      <c r="D2245" s="12" t="s">
        <v>666</v>
      </c>
      <c r="E2245" s="12">
        <v>982.8</v>
      </c>
      <c r="F2245" s="14" t="str">
        <f t="shared" si="140"/>
        <v>2025-05-19InvoiceGarden of Granite Winery:Garden of Granite Project12000 [Accounts Receivable]982.8</v>
      </c>
      <c r="G2245" s="15">
        <f t="shared" si="141"/>
        <v>45796</v>
      </c>
      <c r="H2245" s="16" t="str">
        <f>IF((IFERROR((VLOOKUP(D2245,'Automation (QBO)'!A:B,2,FALSE)),"0"))=0,"Suspense",(IFERROR((VLOOKUP(D2245,'Automation (QBO)'!A:B,2,FALSE)),"Suspense")))</f>
        <v>Accounts Recievable - Suspense</v>
      </c>
      <c r="I2245" s="17">
        <f t="shared" si="142"/>
        <v>982.8</v>
      </c>
      <c r="J2245" s="12" t="str">
        <f t="shared" si="143"/>
        <v>Accounts Recievable - Suspense</v>
      </c>
    </row>
    <row r="2246" spans="1:10" ht="16">
      <c r="A2246" s="13" t="s">
        <v>823</v>
      </c>
      <c r="B2246" s="12" t="s">
        <v>84</v>
      </c>
      <c r="C2246" s="12" t="s">
        <v>114</v>
      </c>
      <c r="D2246" s="12" t="s">
        <v>759</v>
      </c>
      <c r="E2246" s="12">
        <v>780</v>
      </c>
      <c r="F2246" s="14" t="str">
        <f t="shared" si="140"/>
        <v>2025-05-19InvoiceGarden of Granite Winery:Garden of Granite Project41006 Labour - General780</v>
      </c>
      <c r="G2246" s="15">
        <f t="shared" si="141"/>
        <v>45796</v>
      </c>
      <c r="H2246" s="16" t="str">
        <f>IF((IFERROR((VLOOKUP(D2246,'Automation (QBO)'!A:B,2,FALSE)),"0"))=0,"Suspense",(IFERROR((VLOOKUP(D2246,'Automation (QBO)'!A:B,2,FALSE)),"Suspense")))</f>
        <v>Labour - General</v>
      </c>
      <c r="I2246" s="17">
        <f t="shared" si="142"/>
        <v>780</v>
      </c>
      <c r="J2246" s="12" t="str">
        <f t="shared" si="143"/>
        <v>Labour - General</v>
      </c>
    </row>
    <row r="2247" spans="1:10" ht="16">
      <c r="A2247" s="13" t="s">
        <v>823</v>
      </c>
      <c r="B2247" s="12" t="s">
        <v>84</v>
      </c>
      <c r="C2247" s="12" t="s">
        <v>114</v>
      </c>
      <c r="D2247" s="12" t="s">
        <v>762</v>
      </c>
      <c r="E2247" s="12">
        <v>156</v>
      </c>
      <c r="F2247" s="14" t="str">
        <f t="shared" si="140"/>
        <v>2025-05-19InvoiceGarden of Granite Winery:Garden of Granite Project42025 Margin - Labour156</v>
      </c>
      <c r="G2247" s="15">
        <f t="shared" si="141"/>
        <v>45796</v>
      </c>
      <c r="H2247" s="16" t="str">
        <f>IF((IFERROR((VLOOKUP(D2247,'Automation (QBO)'!A:B,2,FALSE)),"0"))=0,"Suspense",(IFERROR((VLOOKUP(D2247,'Automation (QBO)'!A:B,2,FALSE)),"Suspense")))</f>
        <v>Margin - Labour</v>
      </c>
      <c r="I2247" s="17">
        <f t="shared" si="142"/>
        <v>156</v>
      </c>
      <c r="J2247" s="12" t="str">
        <f t="shared" si="143"/>
        <v>Margin - Labour</v>
      </c>
    </row>
    <row r="2248" spans="1:10" ht="16">
      <c r="A2248" s="13" t="s">
        <v>823</v>
      </c>
      <c r="B2248" s="12" t="s">
        <v>84</v>
      </c>
      <c r="C2248" s="12" t="s">
        <v>114</v>
      </c>
      <c r="D2248" s="12" t="s">
        <v>199</v>
      </c>
      <c r="E2248" s="12">
        <v>46.8</v>
      </c>
      <c r="F2248" s="14" t="str">
        <f t="shared" si="140"/>
        <v>2025-05-19InvoiceGarden of Granite Winery:Garden of Granite Project21020 GST/HST Payable46.8</v>
      </c>
      <c r="G2248" s="15">
        <f t="shared" si="141"/>
        <v>45796</v>
      </c>
      <c r="H2248" s="16" t="str">
        <f>IF((IFERROR((VLOOKUP(D2248,'Automation (QBO)'!A:B,2,FALSE)),"0"))=0,"Suspense",(IFERROR((VLOOKUP(D2248,'Automation (QBO)'!A:B,2,FALSE)),"Suspense")))</f>
        <v>GST/HST Payable</v>
      </c>
      <c r="I2248" s="17">
        <f t="shared" si="142"/>
        <v>46.8</v>
      </c>
      <c r="J2248" s="12" t="str">
        <f t="shared" si="143"/>
        <v>GST/HST Payable</v>
      </c>
    </row>
    <row r="2249" spans="1:10" ht="16">
      <c r="A2249" s="13" t="s">
        <v>823</v>
      </c>
      <c r="B2249" s="12" t="s">
        <v>84</v>
      </c>
      <c r="C2249" s="12" t="s">
        <v>754</v>
      </c>
      <c r="D2249" s="12" t="s">
        <v>666</v>
      </c>
      <c r="E2249" s="12">
        <v>0</v>
      </c>
      <c r="F2249" s="14" t="str">
        <f t="shared" si="140"/>
        <v>2025-05-19InvoiceBrowns Newport Village:BSH NewPort Patio Project12000 [Accounts Receivable]0</v>
      </c>
      <c r="G2249" s="15">
        <f t="shared" si="141"/>
        <v>45796</v>
      </c>
      <c r="H2249" s="16" t="str">
        <f>IF((IFERROR((VLOOKUP(D2249,'Automation (QBO)'!A:B,2,FALSE)),"0"))=0,"Suspense",(IFERROR((VLOOKUP(D2249,'Automation (QBO)'!A:B,2,FALSE)),"Suspense")))</f>
        <v>Accounts Recievable - Suspense</v>
      </c>
      <c r="I2249" s="17">
        <f t="shared" si="142"/>
        <v>0</v>
      </c>
      <c r="J2249" s="12" t="str">
        <f t="shared" si="143"/>
        <v>Accounts Recievable - Suspense</v>
      </c>
    </row>
    <row r="2250" spans="1:10" ht="16">
      <c r="A2250" s="13" t="s">
        <v>823</v>
      </c>
      <c r="B2250" s="12" t="s">
        <v>84</v>
      </c>
      <c r="C2250" s="12" t="s">
        <v>754</v>
      </c>
      <c r="D2250" s="12" t="s">
        <v>844</v>
      </c>
      <c r="E2250" s="12">
        <v>18361.25</v>
      </c>
      <c r="F2250" s="14" t="str">
        <f t="shared" si="140"/>
        <v>2025-05-19InvoiceBrowns Newport Village:BSH NewPort Patio Project42035 Billable Expense Income18361.25</v>
      </c>
      <c r="G2250" s="15">
        <f t="shared" si="141"/>
        <v>45796</v>
      </c>
      <c r="H2250" s="16" t="str">
        <f>IF((IFERROR((VLOOKUP(D2250,'Automation (QBO)'!A:B,2,FALSE)),"0"))=0,"Suspense",(IFERROR((VLOOKUP(D2250,'Automation (QBO)'!A:B,2,FALSE)),"Suspense")))</f>
        <v>Suspense</v>
      </c>
      <c r="I2250" s="17">
        <f t="shared" si="142"/>
        <v>18361.25</v>
      </c>
      <c r="J2250" s="12" t="str">
        <f t="shared" si="143"/>
        <v>Suspense</v>
      </c>
    </row>
    <row r="2251" spans="1:10" ht="16">
      <c r="A2251" s="13" t="s">
        <v>823</v>
      </c>
      <c r="B2251" s="12" t="s">
        <v>84</v>
      </c>
      <c r="C2251" s="12" t="s">
        <v>754</v>
      </c>
      <c r="D2251" s="12" t="s">
        <v>760</v>
      </c>
      <c r="E2251" s="12">
        <v>3672.25</v>
      </c>
      <c r="F2251" s="14" t="str">
        <f t="shared" si="140"/>
        <v>2025-05-19InvoiceBrowns Newport Village:BSH NewPort Patio Project42015 Margin - Materials3672.25</v>
      </c>
      <c r="G2251" s="15">
        <f t="shared" si="141"/>
        <v>45796</v>
      </c>
      <c r="H2251" s="16" t="str">
        <f>IF((IFERROR((VLOOKUP(D2251,'Automation (QBO)'!A:B,2,FALSE)),"0"))=0,"Suspense",(IFERROR((VLOOKUP(D2251,'Automation (QBO)'!A:B,2,FALSE)),"Suspense")))</f>
        <v>Margin - Materials</v>
      </c>
      <c r="I2251" s="17">
        <f t="shared" si="142"/>
        <v>3672.25</v>
      </c>
      <c r="J2251" s="12" t="str">
        <f t="shared" si="143"/>
        <v>Margin - Materials</v>
      </c>
    </row>
    <row r="2252" spans="1:10" ht="16">
      <c r="A2252" s="13" t="s">
        <v>823</v>
      </c>
      <c r="B2252" s="12" t="s">
        <v>84</v>
      </c>
      <c r="C2252" s="12" t="s">
        <v>754</v>
      </c>
      <c r="D2252" s="12" t="s">
        <v>759</v>
      </c>
      <c r="E2252" s="12">
        <v>5100</v>
      </c>
      <c r="F2252" s="14" t="str">
        <f t="shared" si="140"/>
        <v>2025-05-19InvoiceBrowns Newport Village:BSH NewPort Patio Project41006 Labour - General5100</v>
      </c>
      <c r="G2252" s="15">
        <f t="shared" si="141"/>
        <v>45796</v>
      </c>
      <c r="H2252" s="16" t="str">
        <f>IF((IFERROR((VLOOKUP(D2252,'Automation (QBO)'!A:B,2,FALSE)),"0"))=0,"Suspense",(IFERROR((VLOOKUP(D2252,'Automation (QBO)'!A:B,2,FALSE)),"Suspense")))</f>
        <v>Labour - General</v>
      </c>
      <c r="I2252" s="17">
        <f t="shared" si="142"/>
        <v>5100</v>
      </c>
      <c r="J2252" s="12" t="str">
        <f t="shared" si="143"/>
        <v>Labour - General</v>
      </c>
    </row>
    <row r="2253" spans="1:10" ht="16">
      <c r="A2253" s="13" t="s">
        <v>823</v>
      </c>
      <c r="B2253" s="12" t="s">
        <v>84</v>
      </c>
      <c r="C2253" s="12" t="s">
        <v>754</v>
      </c>
      <c r="D2253" s="12" t="s">
        <v>762</v>
      </c>
      <c r="E2253" s="12">
        <v>1020</v>
      </c>
      <c r="F2253" s="14" t="str">
        <f t="shared" si="140"/>
        <v>2025-05-19InvoiceBrowns Newport Village:BSH NewPort Patio Project42025 Margin - Labour1020</v>
      </c>
      <c r="G2253" s="15">
        <f t="shared" si="141"/>
        <v>45796</v>
      </c>
      <c r="H2253" s="16" t="str">
        <f>IF((IFERROR((VLOOKUP(D2253,'Automation (QBO)'!A:B,2,FALSE)),"0"))=0,"Suspense",(IFERROR((VLOOKUP(D2253,'Automation (QBO)'!A:B,2,FALSE)),"Suspense")))</f>
        <v>Margin - Labour</v>
      </c>
      <c r="I2253" s="17">
        <f t="shared" si="142"/>
        <v>1020</v>
      </c>
      <c r="J2253" s="12" t="str">
        <f t="shared" si="143"/>
        <v>Margin - Labour</v>
      </c>
    </row>
    <row r="2254" spans="1:10" ht="16">
      <c r="A2254" s="13" t="s">
        <v>823</v>
      </c>
      <c r="B2254" s="12" t="s">
        <v>84</v>
      </c>
      <c r="C2254" s="12" t="s">
        <v>754</v>
      </c>
      <c r="D2254" s="12" t="s">
        <v>218</v>
      </c>
      <c r="E2254" s="12">
        <v>-29561.17</v>
      </c>
      <c r="F2254" s="14" t="str">
        <f t="shared" si="140"/>
        <v>2025-05-19InvoiceBrowns Newport Village:BSH NewPort Patio Project21045 Deposit Received-29561.17</v>
      </c>
      <c r="G2254" s="15">
        <f t="shared" si="141"/>
        <v>45796</v>
      </c>
      <c r="H2254" s="16" t="str">
        <f>IF((IFERROR((VLOOKUP(D2254,'Automation (QBO)'!A:B,2,FALSE)),"0"))=0,"Suspense",(IFERROR((VLOOKUP(D2254,'Automation (QBO)'!A:B,2,FALSE)),"Suspense")))</f>
        <v>Liability - Depostis Received</v>
      </c>
      <c r="I2254" s="17">
        <f t="shared" si="142"/>
        <v>-29561.17</v>
      </c>
      <c r="J2254" s="12" t="str">
        <f t="shared" si="143"/>
        <v>Liability - Depostis Received</v>
      </c>
    </row>
    <row r="2255" spans="1:10" ht="16">
      <c r="A2255" s="13" t="s">
        <v>823</v>
      </c>
      <c r="B2255" s="12" t="s">
        <v>84</v>
      </c>
      <c r="C2255" s="12" t="s">
        <v>754</v>
      </c>
      <c r="D2255" s="12" t="s">
        <v>199</v>
      </c>
      <c r="E2255" s="12">
        <v>1407.67</v>
      </c>
      <c r="F2255" s="14" t="str">
        <f t="shared" si="140"/>
        <v>2025-05-19InvoiceBrowns Newport Village:BSH NewPort Patio Project21020 GST/HST Payable1407.67</v>
      </c>
      <c r="G2255" s="15">
        <f t="shared" si="141"/>
        <v>45796</v>
      </c>
      <c r="H2255" s="16" t="str">
        <f>IF((IFERROR((VLOOKUP(D2255,'Automation (QBO)'!A:B,2,FALSE)),"0"))=0,"Suspense",(IFERROR((VLOOKUP(D2255,'Automation (QBO)'!A:B,2,FALSE)),"Suspense")))</f>
        <v>GST/HST Payable</v>
      </c>
      <c r="I2255" s="17">
        <f t="shared" si="142"/>
        <v>1407.67</v>
      </c>
      <c r="J2255" s="12" t="str">
        <f t="shared" si="143"/>
        <v>GST/HST Payable</v>
      </c>
    </row>
    <row r="2256" spans="1:10" ht="16">
      <c r="A2256" s="13" t="s">
        <v>823</v>
      </c>
      <c r="B2256" s="12" t="s">
        <v>84</v>
      </c>
      <c r="C2256" s="12" t="s">
        <v>754</v>
      </c>
      <c r="D2256" s="12" t="s">
        <v>199</v>
      </c>
      <c r="E2256" s="12">
        <v>0</v>
      </c>
      <c r="F2256" s="14" t="str">
        <f t="shared" si="140"/>
        <v>2025-05-19InvoiceBrowns Newport Village:BSH NewPort Patio Project21020 GST/HST Payable0</v>
      </c>
      <c r="G2256" s="15">
        <f t="shared" si="141"/>
        <v>45796</v>
      </c>
      <c r="H2256" s="16" t="str">
        <f>IF((IFERROR((VLOOKUP(D2256,'Automation (QBO)'!A:B,2,FALSE)),"0"))=0,"Suspense",(IFERROR((VLOOKUP(D2256,'Automation (QBO)'!A:B,2,FALSE)),"Suspense")))</f>
        <v>GST/HST Payable</v>
      </c>
      <c r="I2256" s="17">
        <f t="shared" si="142"/>
        <v>0</v>
      </c>
      <c r="J2256" s="12" t="str">
        <f t="shared" si="143"/>
        <v>GST/HST Payable</v>
      </c>
    </row>
    <row r="2257" spans="1:10" ht="16">
      <c r="A2257" s="13" t="s">
        <v>823</v>
      </c>
      <c r="B2257" s="12" t="s">
        <v>78</v>
      </c>
      <c r="C2257" s="12" t="s">
        <v>824</v>
      </c>
      <c r="D2257" s="12" t="s">
        <v>199</v>
      </c>
      <c r="E2257" s="12">
        <v>-156.91</v>
      </c>
      <c r="F2257" s="14" t="str">
        <f t="shared" si="140"/>
        <v>2025-05-19ExpenseCBSA/ASFC PAC Highway com Surrey21020 GST/HST Payable-156.91</v>
      </c>
      <c r="G2257" s="15">
        <f t="shared" si="141"/>
        <v>45796</v>
      </c>
      <c r="H2257" s="16" t="str">
        <f>IF((IFERROR((VLOOKUP(D2257,'Automation (QBO)'!A:B,2,FALSE)),"0"))=0,"Suspense",(IFERROR((VLOOKUP(D2257,'Automation (QBO)'!A:B,2,FALSE)),"Suspense")))</f>
        <v>GST/HST Payable</v>
      </c>
      <c r="I2257" s="17">
        <f t="shared" si="142"/>
        <v>-156.91</v>
      </c>
      <c r="J2257" s="12" t="str">
        <f t="shared" si="143"/>
        <v>GST/HST Payable</v>
      </c>
    </row>
    <row r="2258" spans="1:10" ht="16">
      <c r="A2258" s="13" t="s">
        <v>823</v>
      </c>
      <c r="B2258" s="12" t="s">
        <v>78</v>
      </c>
      <c r="C2258" s="12" t="s">
        <v>824</v>
      </c>
      <c r="D2258" s="12" t="s">
        <v>664</v>
      </c>
      <c r="E2258" s="12">
        <v>803.4</v>
      </c>
      <c r="F2258" s="14" t="str">
        <f t="shared" si="140"/>
        <v>2025-05-19ExpenseCBSA/ASFC PAC Highway com Surrey51315 Project Expense - Other803.4</v>
      </c>
      <c r="G2258" s="15">
        <f t="shared" si="141"/>
        <v>45796</v>
      </c>
      <c r="H2258" s="16" t="str">
        <f>IF((IFERROR((VLOOKUP(D2258,'Automation (QBO)'!A:B,2,FALSE)),"0"))=0,"Suspense",(IFERROR((VLOOKUP(D2258,'Automation (QBO)'!A:B,2,FALSE)),"Suspense")))</f>
        <v>Project Expense - Other</v>
      </c>
      <c r="I2258" s="17">
        <f t="shared" si="142"/>
        <v>803.4</v>
      </c>
      <c r="J2258" s="12" t="str">
        <f t="shared" si="143"/>
        <v>Project Expense - Other</v>
      </c>
    </row>
    <row r="2259" spans="1:10" ht="16">
      <c r="A2259" s="13" t="s">
        <v>823</v>
      </c>
      <c r="B2259" s="12" t="s">
        <v>78</v>
      </c>
      <c r="C2259" s="12" t="s">
        <v>824</v>
      </c>
      <c r="D2259" s="12" t="s">
        <v>506</v>
      </c>
      <c r="E2259" s="12">
        <v>960.31</v>
      </c>
      <c r="F2259" s="14" t="str">
        <f t="shared" si="140"/>
        <v>2025-05-19ExpenseCBSA/ASFC PAC Highway com Surrey21010 Credit Card (CIBC Visa)960.31</v>
      </c>
      <c r="G2259" s="15">
        <f t="shared" si="141"/>
        <v>45796</v>
      </c>
      <c r="H2259" s="16" t="str">
        <f>IF((IFERROR((VLOOKUP(D2259,'Automation (QBO)'!A:B,2,FALSE)),"0"))=0,"Suspense",(IFERROR((VLOOKUP(D2259,'Automation (QBO)'!A:B,2,FALSE)),"Suspense")))</f>
        <v>Credit Card (CIBC Visa)</v>
      </c>
      <c r="I2259" s="17">
        <f t="shared" si="142"/>
        <v>960.31</v>
      </c>
      <c r="J2259" s="12" t="str">
        <f t="shared" si="143"/>
        <v>Credit Card (CIBC Visa)</v>
      </c>
    </row>
    <row r="2260" spans="1:10" ht="16">
      <c r="A2260" s="13" t="s">
        <v>826</v>
      </c>
      <c r="B2260" s="12" t="s">
        <v>78</v>
      </c>
      <c r="C2260" s="12" t="s">
        <v>820</v>
      </c>
      <c r="D2260" s="12" t="s">
        <v>664</v>
      </c>
      <c r="E2260" s="12">
        <v>73.08</v>
      </c>
      <c r="F2260" s="14" t="str">
        <f t="shared" si="140"/>
        <v>2025-05-20ExpenseSpeedy Cargo51315 Project Expense - Other73.08</v>
      </c>
      <c r="G2260" s="15">
        <f t="shared" si="141"/>
        <v>45797</v>
      </c>
      <c r="H2260" s="16" t="str">
        <f>IF((IFERROR((VLOOKUP(D2260,'Automation (QBO)'!A:B,2,FALSE)),"0"))=0,"Suspense",(IFERROR((VLOOKUP(D2260,'Automation (QBO)'!A:B,2,FALSE)),"Suspense")))</f>
        <v>Project Expense - Other</v>
      </c>
      <c r="I2260" s="17">
        <f t="shared" si="142"/>
        <v>73.08</v>
      </c>
      <c r="J2260" s="12" t="str">
        <f t="shared" si="143"/>
        <v>Project Expense - Other</v>
      </c>
    </row>
    <row r="2261" spans="1:10" ht="16">
      <c r="A2261" s="13" t="s">
        <v>826</v>
      </c>
      <c r="B2261" s="12" t="s">
        <v>78</v>
      </c>
      <c r="C2261" s="12" t="s">
        <v>820</v>
      </c>
      <c r="D2261" s="12" t="s">
        <v>199</v>
      </c>
      <c r="E2261" s="12">
        <v>0</v>
      </c>
      <c r="F2261" s="14" t="str">
        <f t="shared" si="140"/>
        <v>2025-05-20ExpenseSpeedy Cargo21020 GST/HST Payable0</v>
      </c>
      <c r="G2261" s="15">
        <f t="shared" si="141"/>
        <v>45797</v>
      </c>
      <c r="H2261" s="16" t="str">
        <f>IF((IFERROR((VLOOKUP(D2261,'Automation (QBO)'!A:B,2,FALSE)),"0"))=0,"Suspense",(IFERROR((VLOOKUP(D2261,'Automation (QBO)'!A:B,2,FALSE)),"Suspense")))</f>
        <v>GST/HST Payable</v>
      </c>
      <c r="I2261" s="17">
        <f t="shared" si="142"/>
        <v>0</v>
      </c>
      <c r="J2261" s="12" t="str">
        <f t="shared" si="143"/>
        <v>GST/HST Payable</v>
      </c>
    </row>
    <row r="2262" spans="1:10" ht="16">
      <c r="A2262" s="13" t="s">
        <v>826</v>
      </c>
      <c r="B2262" s="12" t="s">
        <v>78</v>
      </c>
      <c r="C2262" s="12" t="s">
        <v>92</v>
      </c>
      <c r="D2262" s="12" t="s">
        <v>201</v>
      </c>
      <c r="E2262" s="12">
        <v>-1069.6199999999999</v>
      </c>
      <c r="F2262" s="14" t="str">
        <f t="shared" si="140"/>
        <v>2025-05-20ExpenseBDC11005 Chequing (CIBC)-1069.62</v>
      </c>
      <c r="G2262" s="15">
        <f t="shared" si="141"/>
        <v>45797</v>
      </c>
      <c r="H2262" s="16" t="str">
        <f>IF((IFERROR((VLOOKUP(D2262,'Automation (QBO)'!A:B,2,FALSE)),"0"))=0,"Suspense",(IFERROR((VLOOKUP(D2262,'Automation (QBO)'!A:B,2,FALSE)),"Suspense")))</f>
        <v>Chequing (CIBC)</v>
      </c>
      <c r="I2262" s="17">
        <f t="shared" si="142"/>
        <v>-1069.6199999999999</v>
      </c>
      <c r="J2262" s="12" t="str">
        <f t="shared" si="143"/>
        <v>Chequing (CIBC)</v>
      </c>
    </row>
    <row r="2263" spans="1:10" ht="16">
      <c r="A2263" s="13" t="s">
        <v>826</v>
      </c>
      <c r="B2263" s="12" t="s">
        <v>78</v>
      </c>
      <c r="C2263" s="12" t="s">
        <v>92</v>
      </c>
      <c r="D2263" s="12" t="s">
        <v>681</v>
      </c>
      <c r="E2263" s="12">
        <v>-1069.6199999999999</v>
      </c>
      <c r="F2263" s="14" t="str">
        <f t="shared" si="140"/>
        <v>2025-05-20ExpenseBDC22010 Bank Loan - BDC (002)-1069.62</v>
      </c>
      <c r="G2263" s="15">
        <f t="shared" si="141"/>
        <v>45797</v>
      </c>
      <c r="H2263" s="16" t="str">
        <f>IF((IFERROR((VLOOKUP(D2263,'Automation (QBO)'!A:B,2,FALSE)),"0"))=0,"Suspense",(IFERROR((VLOOKUP(D2263,'Automation (QBO)'!A:B,2,FALSE)),"Suspense")))</f>
        <v>Bank Loan 2 (BDC)</v>
      </c>
      <c r="I2263" s="17">
        <f t="shared" si="142"/>
        <v>-1069.6199999999999</v>
      </c>
      <c r="J2263" s="12" t="str">
        <f t="shared" si="143"/>
        <v>Bank Loan 2 (BDC)</v>
      </c>
    </row>
    <row r="2264" spans="1:10" ht="16">
      <c r="A2264" s="13" t="s">
        <v>826</v>
      </c>
      <c r="B2264" s="12" t="s">
        <v>78</v>
      </c>
      <c r="C2264" s="12" t="s">
        <v>92</v>
      </c>
      <c r="D2264" s="12" t="s">
        <v>199</v>
      </c>
      <c r="E2264" s="12">
        <v>0</v>
      </c>
      <c r="F2264" s="14" t="str">
        <f t="shared" si="140"/>
        <v>2025-05-20ExpenseBDC21020 GST/HST Payable0</v>
      </c>
      <c r="G2264" s="15">
        <f t="shared" si="141"/>
        <v>45797</v>
      </c>
      <c r="H2264" s="16" t="str">
        <f>IF((IFERROR((VLOOKUP(D2264,'Automation (QBO)'!A:B,2,FALSE)),"0"))=0,"Suspense",(IFERROR((VLOOKUP(D2264,'Automation (QBO)'!A:B,2,FALSE)),"Suspense")))</f>
        <v>GST/HST Payable</v>
      </c>
      <c r="I2264" s="17">
        <f t="shared" si="142"/>
        <v>0</v>
      </c>
      <c r="J2264" s="12" t="str">
        <f t="shared" si="143"/>
        <v>GST/HST Payable</v>
      </c>
    </row>
    <row r="2265" spans="1:10" ht="16">
      <c r="A2265" s="13" t="s">
        <v>826</v>
      </c>
      <c r="B2265" s="12" t="s">
        <v>78</v>
      </c>
      <c r="C2265" s="12" t="s">
        <v>102</v>
      </c>
      <c r="D2265" s="12" t="s">
        <v>201</v>
      </c>
      <c r="E2265" s="12">
        <v>-189.16</v>
      </c>
      <c r="F2265" s="14" t="str">
        <f t="shared" si="140"/>
        <v>2025-05-20ExpenseInsurance Corporation of British Columbia11005 Chequing (CIBC)-189.16</v>
      </c>
      <c r="G2265" s="15">
        <f t="shared" si="141"/>
        <v>45797</v>
      </c>
      <c r="H2265" s="16" t="str">
        <f>IF((IFERROR((VLOOKUP(D2265,'Automation (QBO)'!A:B,2,FALSE)),"0"))=0,"Suspense",(IFERROR((VLOOKUP(D2265,'Automation (QBO)'!A:B,2,FALSE)),"Suspense")))</f>
        <v>Chequing (CIBC)</v>
      </c>
      <c r="I2265" s="17">
        <f t="shared" si="142"/>
        <v>-189.16</v>
      </c>
      <c r="J2265" s="12" t="str">
        <f t="shared" si="143"/>
        <v>Chequing (CIBC)</v>
      </c>
    </row>
    <row r="2266" spans="1:10" ht="16">
      <c r="A2266" s="13" t="s">
        <v>826</v>
      </c>
      <c r="B2266" s="12" t="s">
        <v>78</v>
      </c>
      <c r="C2266" s="12" t="s">
        <v>102</v>
      </c>
      <c r="D2266" s="12" t="s">
        <v>212</v>
      </c>
      <c r="E2266" s="12">
        <v>189.16</v>
      </c>
      <c r="F2266" s="14" t="str">
        <f t="shared" si="140"/>
        <v>2025-05-20ExpenseInsurance Corporation of British Columbia52185 Insurance - Vehicles189.16</v>
      </c>
      <c r="G2266" s="15">
        <f t="shared" si="141"/>
        <v>45797</v>
      </c>
      <c r="H2266" s="16" t="str">
        <f>IF((IFERROR((VLOOKUP(D2266,'Automation (QBO)'!A:B,2,FALSE)),"0"))=0,"Suspense",(IFERROR((VLOOKUP(D2266,'Automation (QBO)'!A:B,2,FALSE)),"Suspense")))</f>
        <v>Insurance - Vehicles</v>
      </c>
      <c r="I2266" s="17">
        <f t="shared" si="142"/>
        <v>189.16</v>
      </c>
      <c r="J2266" s="12" t="str">
        <f t="shared" si="143"/>
        <v>Insurance - Vehicles</v>
      </c>
    </row>
    <row r="2267" spans="1:10" ht="16">
      <c r="A2267" s="13" t="s">
        <v>826</v>
      </c>
      <c r="B2267" s="12" t="s">
        <v>78</v>
      </c>
      <c r="C2267" s="12" t="s">
        <v>102</v>
      </c>
      <c r="D2267" s="12" t="s">
        <v>199</v>
      </c>
      <c r="E2267" s="12">
        <v>0</v>
      </c>
      <c r="F2267" s="14" t="str">
        <f t="shared" si="140"/>
        <v>2025-05-20ExpenseInsurance Corporation of British Columbia21020 GST/HST Payable0</v>
      </c>
      <c r="G2267" s="15">
        <f t="shared" si="141"/>
        <v>45797</v>
      </c>
      <c r="H2267" s="16" t="str">
        <f>IF((IFERROR((VLOOKUP(D2267,'Automation (QBO)'!A:B,2,FALSE)),"0"))=0,"Suspense",(IFERROR((VLOOKUP(D2267,'Automation (QBO)'!A:B,2,FALSE)),"Suspense")))</f>
        <v>GST/HST Payable</v>
      </c>
      <c r="I2267" s="17">
        <f t="shared" si="142"/>
        <v>0</v>
      </c>
      <c r="J2267" s="12" t="str">
        <f t="shared" si="143"/>
        <v>GST/HST Payable</v>
      </c>
    </row>
    <row r="2268" spans="1:10" ht="16">
      <c r="A2268" s="13" t="s">
        <v>826</v>
      </c>
      <c r="B2268" s="12" t="s">
        <v>154</v>
      </c>
      <c r="D2268" s="12" t="s">
        <v>201</v>
      </c>
      <c r="E2268" s="12">
        <v>-5000</v>
      </c>
      <c r="F2268" s="14" t="str">
        <f t="shared" si="140"/>
        <v>2025-05-20Transfer11005 Chequing (CIBC)-5000</v>
      </c>
      <c r="G2268" s="15">
        <f t="shared" si="141"/>
        <v>45797</v>
      </c>
      <c r="H2268" s="16" t="str">
        <f>IF((IFERROR((VLOOKUP(D2268,'Automation (QBO)'!A:B,2,FALSE)),"0"))=0,"Suspense",(IFERROR((VLOOKUP(D2268,'Automation (QBO)'!A:B,2,FALSE)),"Suspense")))</f>
        <v>Chequing (CIBC)</v>
      </c>
      <c r="I2268" s="17">
        <f t="shared" si="142"/>
        <v>-5000</v>
      </c>
      <c r="J2268" s="12" t="str">
        <f t="shared" si="143"/>
        <v>Chequing (CIBC)</v>
      </c>
    </row>
    <row r="2269" spans="1:10" ht="16">
      <c r="A2269" s="13" t="s">
        <v>826</v>
      </c>
      <c r="B2269" s="12" t="s">
        <v>78</v>
      </c>
      <c r="C2269" s="12" t="s">
        <v>820</v>
      </c>
      <c r="D2269" s="12" t="s">
        <v>201</v>
      </c>
      <c r="E2269" s="12">
        <v>-73.08</v>
      </c>
      <c r="F2269" s="14" t="str">
        <f t="shared" si="140"/>
        <v>2025-05-20ExpenseSpeedy Cargo11005 Chequing (CIBC)-73.08</v>
      </c>
      <c r="G2269" s="15">
        <f t="shared" si="141"/>
        <v>45797</v>
      </c>
      <c r="H2269" s="16" t="str">
        <f>IF((IFERROR((VLOOKUP(D2269,'Automation (QBO)'!A:B,2,FALSE)),"0"))=0,"Suspense",(IFERROR((VLOOKUP(D2269,'Automation (QBO)'!A:B,2,FALSE)),"Suspense")))</f>
        <v>Chequing (CIBC)</v>
      </c>
      <c r="I2269" s="17">
        <f t="shared" si="142"/>
        <v>-73.08</v>
      </c>
      <c r="J2269" s="12" t="str">
        <f t="shared" si="143"/>
        <v>Chequing (CIBC)</v>
      </c>
    </row>
    <row r="2270" spans="1:10" ht="16">
      <c r="A2270" s="13" t="s">
        <v>826</v>
      </c>
      <c r="B2270" s="12" t="s">
        <v>154</v>
      </c>
      <c r="D2270" s="12" t="s">
        <v>506</v>
      </c>
      <c r="E2270" s="12">
        <v>-5000</v>
      </c>
      <c r="F2270" s="14" t="str">
        <f t="shared" si="140"/>
        <v>2025-05-20Transfer21010 Credit Card (CIBC Visa)-5000</v>
      </c>
      <c r="G2270" s="15">
        <f t="shared" si="141"/>
        <v>45797</v>
      </c>
      <c r="H2270" s="16" t="str">
        <f>IF((IFERROR((VLOOKUP(D2270,'Automation (QBO)'!A:B,2,FALSE)),"0"))=0,"Suspense",(IFERROR((VLOOKUP(D2270,'Automation (QBO)'!A:B,2,FALSE)),"Suspense")))</f>
        <v>Credit Card (CIBC Visa)</v>
      </c>
      <c r="I2270" s="17">
        <f t="shared" si="142"/>
        <v>-5000</v>
      </c>
      <c r="J2270" s="12" t="str">
        <f t="shared" si="143"/>
        <v>Credit Card (CIBC Visa)</v>
      </c>
    </row>
    <row r="2271" spans="1:10" ht="16">
      <c r="A2271" s="13" t="s">
        <v>826</v>
      </c>
      <c r="B2271" s="12" t="s">
        <v>78</v>
      </c>
      <c r="C2271" s="12" t="s">
        <v>845</v>
      </c>
      <c r="D2271" s="12" t="s">
        <v>506</v>
      </c>
      <c r="E2271" s="12">
        <v>3604.89</v>
      </c>
      <c r="F2271" s="14" t="str">
        <f t="shared" si="140"/>
        <v>2025-05-20ExpenseCRA - Payroll21010 Credit Card (CIBC Visa)3604.89</v>
      </c>
      <c r="G2271" s="15">
        <f t="shared" si="141"/>
        <v>45797</v>
      </c>
      <c r="H2271" s="16" t="str">
        <f>IF((IFERROR((VLOOKUP(D2271,'Automation (QBO)'!A:B,2,FALSE)),"0"))=0,"Suspense",(IFERROR((VLOOKUP(D2271,'Automation (QBO)'!A:B,2,FALSE)),"Suspense")))</f>
        <v>Credit Card (CIBC Visa)</v>
      </c>
      <c r="I2271" s="17">
        <f t="shared" si="142"/>
        <v>3604.89</v>
      </c>
      <c r="J2271" s="12" t="str">
        <f t="shared" si="143"/>
        <v>Credit Card (CIBC Visa)</v>
      </c>
    </row>
    <row r="2272" spans="1:10" ht="16">
      <c r="A2272" s="13" t="s">
        <v>826</v>
      </c>
      <c r="B2272" s="12" t="s">
        <v>78</v>
      </c>
      <c r="C2272" s="12" t="s">
        <v>845</v>
      </c>
      <c r="D2272" s="12" t="s">
        <v>846</v>
      </c>
      <c r="E2272" s="12">
        <v>-3604.89</v>
      </c>
      <c r="F2272" s="14" t="str">
        <f t="shared" si="140"/>
        <v>2025-05-20ExpenseCRA - Payroll21018 Federal tax payable-3604.89</v>
      </c>
      <c r="G2272" s="15">
        <f t="shared" si="141"/>
        <v>45797</v>
      </c>
      <c r="H2272" s="16" t="str">
        <f>IF((IFERROR((VLOOKUP(D2272,'Automation (QBO)'!A:B,2,FALSE)),"0"))=0,"Suspense",(IFERROR((VLOOKUP(D2272,'Automation (QBO)'!A:B,2,FALSE)),"Suspense")))</f>
        <v>Suspense</v>
      </c>
      <c r="I2272" s="17">
        <f t="shared" si="142"/>
        <v>-3604.89</v>
      </c>
      <c r="J2272" s="12" t="str">
        <f t="shared" si="143"/>
        <v>Suspense</v>
      </c>
    </row>
    <row r="2273" spans="1:10" ht="16">
      <c r="A2273" s="13" t="s">
        <v>826</v>
      </c>
      <c r="B2273" s="12" t="s">
        <v>78</v>
      </c>
      <c r="C2273" s="12" t="s">
        <v>845</v>
      </c>
      <c r="D2273" s="12" t="s">
        <v>199</v>
      </c>
      <c r="E2273" s="12">
        <v>0</v>
      </c>
      <c r="F2273" s="14" t="str">
        <f t="shared" si="140"/>
        <v>2025-05-20ExpenseCRA - Payroll21020 GST/HST Payable0</v>
      </c>
      <c r="G2273" s="15">
        <f t="shared" si="141"/>
        <v>45797</v>
      </c>
      <c r="H2273" s="16" t="str">
        <f>IF((IFERROR((VLOOKUP(D2273,'Automation (QBO)'!A:B,2,FALSE)),"0"))=0,"Suspense",(IFERROR((VLOOKUP(D2273,'Automation (QBO)'!A:B,2,FALSE)),"Suspense")))</f>
        <v>GST/HST Payable</v>
      </c>
      <c r="I2273" s="17">
        <f t="shared" si="142"/>
        <v>0</v>
      </c>
      <c r="J2273" s="12" t="str">
        <f t="shared" si="143"/>
        <v>GST/HST Payable</v>
      </c>
    </row>
    <row r="2274" spans="1:10" ht="16">
      <c r="A2274" s="13" t="s">
        <v>827</v>
      </c>
      <c r="B2274" s="12" t="s">
        <v>105</v>
      </c>
      <c r="D2274" s="12" t="s">
        <v>225</v>
      </c>
      <c r="E2274" s="12">
        <v>15371.73</v>
      </c>
      <c r="F2274" s="14" t="str">
        <f t="shared" si="140"/>
        <v>2025-05-21Journal Entry52510 Payroll - Salary15371.73</v>
      </c>
      <c r="G2274" s="15">
        <f t="shared" si="141"/>
        <v>45798</v>
      </c>
      <c r="H2274" s="16" t="str">
        <f>IF((IFERROR((VLOOKUP(D2274,'Automation (QBO)'!A:B,2,FALSE)),"0"))=0,"Suspense",(IFERROR((VLOOKUP(D2274,'Automation (QBO)'!A:B,2,FALSE)),"Suspense")))</f>
        <v>Payroll - Salary</v>
      </c>
      <c r="I2274" s="17">
        <f t="shared" si="142"/>
        <v>15371.73</v>
      </c>
      <c r="J2274" s="12" t="str">
        <f t="shared" si="143"/>
        <v>Payroll - Salary</v>
      </c>
    </row>
    <row r="2275" spans="1:10" ht="16">
      <c r="A2275" s="13" t="s">
        <v>827</v>
      </c>
      <c r="B2275" s="12" t="s">
        <v>105</v>
      </c>
      <c r="D2275" s="12" t="s">
        <v>658</v>
      </c>
      <c r="E2275" s="12">
        <v>274.47000000000003</v>
      </c>
      <c r="F2275" s="14" t="str">
        <f t="shared" si="140"/>
        <v>2025-05-21Journal Entry52535 Payroll - WCB274.47</v>
      </c>
      <c r="G2275" s="15">
        <f t="shared" si="141"/>
        <v>45798</v>
      </c>
      <c r="H2275" s="16" t="str">
        <f>IF((IFERROR((VLOOKUP(D2275,'Automation (QBO)'!A:B,2,FALSE)),"0"))=0,"Suspense",(IFERROR((VLOOKUP(D2275,'Automation (QBO)'!A:B,2,FALSE)),"Suspense")))</f>
        <v>Payroll - WCB</v>
      </c>
      <c r="I2275" s="17">
        <f t="shared" si="142"/>
        <v>274.47000000000003</v>
      </c>
      <c r="J2275" s="12" t="str">
        <f t="shared" si="143"/>
        <v>Payroll - WCB</v>
      </c>
    </row>
    <row r="2276" spans="1:10" ht="16">
      <c r="A2276" s="13" t="s">
        <v>827</v>
      </c>
      <c r="B2276" s="12" t="s">
        <v>105</v>
      </c>
      <c r="D2276" s="12" t="s">
        <v>221</v>
      </c>
      <c r="E2276" s="12">
        <v>492.93</v>
      </c>
      <c r="F2276" s="14" t="str">
        <f t="shared" si="140"/>
        <v>2025-05-21Journal Entry52525 Payroll - CPP492.93</v>
      </c>
      <c r="G2276" s="15">
        <f t="shared" si="141"/>
        <v>45798</v>
      </c>
      <c r="H2276" s="16" t="str">
        <f>IF((IFERROR((VLOOKUP(D2276,'Automation (QBO)'!A:B,2,FALSE)),"0"))=0,"Suspense",(IFERROR((VLOOKUP(D2276,'Automation (QBO)'!A:B,2,FALSE)),"Suspense")))</f>
        <v>Payroll - CPP + EI</v>
      </c>
      <c r="I2276" s="17">
        <f t="shared" si="142"/>
        <v>492.93</v>
      </c>
      <c r="J2276" s="12" t="str">
        <f t="shared" si="143"/>
        <v>Payroll - CPP + EI</v>
      </c>
    </row>
    <row r="2277" spans="1:10" ht="16">
      <c r="A2277" s="13" t="s">
        <v>827</v>
      </c>
      <c r="B2277" s="12" t="s">
        <v>105</v>
      </c>
      <c r="D2277" s="12" t="s">
        <v>222</v>
      </c>
      <c r="E2277" s="12">
        <v>126.88</v>
      </c>
      <c r="F2277" s="14" t="str">
        <f t="shared" si="140"/>
        <v>2025-05-21Journal Entry52520 Payroll - EI126.88</v>
      </c>
      <c r="G2277" s="15">
        <f t="shared" si="141"/>
        <v>45798</v>
      </c>
      <c r="H2277" s="16" t="str">
        <f>IF((IFERROR((VLOOKUP(D2277,'Automation (QBO)'!A:B,2,FALSE)),"0"))=0,"Suspense",(IFERROR((VLOOKUP(D2277,'Automation (QBO)'!A:B,2,FALSE)),"Suspense")))</f>
        <v>Payroll - CPP + EI</v>
      </c>
      <c r="I2277" s="17">
        <f t="shared" si="142"/>
        <v>126.88</v>
      </c>
      <c r="J2277" s="12" t="str">
        <f t="shared" si="143"/>
        <v>Payroll - CPP + EI</v>
      </c>
    </row>
    <row r="2278" spans="1:10" ht="16">
      <c r="A2278" s="13" t="s">
        <v>827</v>
      </c>
      <c r="B2278" s="12" t="s">
        <v>105</v>
      </c>
      <c r="D2278" s="12" t="s">
        <v>206</v>
      </c>
      <c r="E2278" s="12">
        <v>111.14</v>
      </c>
      <c r="F2278" s="14" t="str">
        <f t="shared" si="140"/>
        <v>2025-05-21Journal Entry52115 Bank Fees111.14</v>
      </c>
      <c r="G2278" s="15">
        <f t="shared" si="141"/>
        <v>45798</v>
      </c>
      <c r="H2278" s="16" t="str">
        <f>IF((IFERROR((VLOOKUP(D2278,'Automation (QBO)'!A:B,2,FALSE)),"0"))=0,"Suspense",(IFERROR((VLOOKUP(D2278,'Automation (QBO)'!A:B,2,FALSE)),"Suspense")))</f>
        <v>Bank Fees</v>
      </c>
      <c r="I2278" s="17">
        <f t="shared" si="142"/>
        <v>111.14</v>
      </c>
      <c r="J2278" s="12" t="str">
        <f t="shared" si="143"/>
        <v>Bank Fees</v>
      </c>
    </row>
    <row r="2279" spans="1:10" ht="16">
      <c r="A2279" s="13" t="s">
        <v>827</v>
      </c>
      <c r="B2279" s="12" t="s">
        <v>105</v>
      </c>
      <c r="D2279" s="12" t="s">
        <v>223</v>
      </c>
      <c r="E2279" s="12">
        <v>-5.56</v>
      </c>
      <c r="F2279" s="14" t="str">
        <f t="shared" si="140"/>
        <v>2025-05-21Journal Entry21031 GST/HST Suspense-5.56</v>
      </c>
      <c r="G2279" s="15">
        <f t="shared" si="141"/>
        <v>45798</v>
      </c>
      <c r="H2279" s="16" t="str">
        <f>IF((IFERROR((VLOOKUP(D2279,'Automation (QBO)'!A:B,2,FALSE)),"0"))=0,"Suspense",(IFERROR((VLOOKUP(D2279,'Automation (QBO)'!A:B,2,FALSE)),"Suspense")))</f>
        <v>GST/HST Suspense</v>
      </c>
      <c r="I2279" s="17">
        <f t="shared" si="142"/>
        <v>-5.56</v>
      </c>
      <c r="J2279" s="12" t="str">
        <f t="shared" si="143"/>
        <v>GST/HST Suspense</v>
      </c>
    </row>
    <row r="2280" spans="1:10" ht="16">
      <c r="A2280" s="13" t="s">
        <v>827</v>
      </c>
      <c r="B2280" s="12" t="s">
        <v>105</v>
      </c>
      <c r="D2280" s="12" t="s">
        <v>296</v>
      </c>
      <c r="E2280" s="12">
        <v>0</v>
      </c>
      <c r="F2280" s="14" t="str">
        <f t="shared" si="140"/>
        <v>2025-05-21Journal Entry13001 Due to/from Saltire Holdings0</v>
      </c>
      <c r="G2280" s="15">
        <f t="shared" si="141"/>
        <v>45798</v>
      </c>
      <c r="H2280" s="16" t="str">
        <f>IF((IFERROR((VLOOKUP(D2280,'Automation (QBO)'!A:B,2,FALSE)),"0"))=0,"Suspense",(IFERROR((VLOOKUP(D2280,'Automation (QBO)'!A:B,2,FALSE)),"Suspense")))</f>
        <v>Due to/from Saltire Holdings</v>
      </c>
      <c r="I2280" s="17">
        <f t="shared" si="142"/>
        <v>0</v>
      </c>
      <c r="J2280" s="12" t="str">
        <f t="shared" si="143"/>
        <v>Due to/from Saltire Holdings</v>
      </c>
    </row>
    <row r="2281" spans="1:10" ht="16">
      <c r="A2281" s="13" t="s">
        <v>827</v>
      </c>
      <c r="B2281" s="12" t="s">
        <v>105</v>
      </c>
      <c r="D2281" s="12" t="s">
        <v>296</v>
      </c>
      <c r="E2281" s="12">
        <v>0</v>
      </c>
      <c r="F2281" s="14" t="str">
        <f t="shared" si="140"/>
        <v>2025-05-21Journal Entry13001 Due to/from Saltire Holdings0</v>
      </c>
      <c r="G2281" s="15">
        <f t="shared" si="141"/>
        <v>45798</v>
      </c>
      <c r="H2281" s="16" t="str">
        <f>IF((IFERROR((VLOOKUP(D2281,'Automation (QBO)'!A:B,2,FALSE)),"0"))=0,"Suspense",(IFERROR((VLOOKUP(D2281,'Automation (QBO)'!A:B,2,FALSE)),"Suspense")))</f>
        <v>Due to/from Saltire Holdings</v>
      </c>
      <c r="I2281" s="17">
        <f t="shared" si="142"/>
        <v>0</v>
      </c>
      <c r="J2281" s="12" t="str">
        <f t="shared" si="143"/>
        <v>Due to/from Saltire Holdings</v>
      </c>
    </row>
    <row r="2282" spans="1:10" ht="16">
      <c r="A2282" s="13" t="s">
        <v>827</v>
      </c>
      <c r="B2282" s="12" t="s">
        <v>105</v>
      </c>
      <c r="D2282" s="12" t="s">
        <v>201</v>
      </c>
      <c r="E2282" s="12">
        <v>-16382.71</v>
      </c>
      <c r="F2282" s="14" t="str">
        <f t="shared" si="140"/>
        <v>2025-05-21Journal Entry11005 Chequing (CIBC)-16382.71</v>
      </c>
      <c r="G2282" s="15">
        <f t="shared" si="141"/>
        <v>45798</v>
      </c>
      <c r="H2282" s="16" t="str">
        <f>IF((IFERROR((VLOOKUP(D2282,'Automation (QBO)'!A:B,2,FALSE)),"0"))=0,"Suspense",(IFERROR((VLOOKUP(D2282,'Automation (QBO)'!A:B,2,FALSE)),"Suspense")))</f>
        <v>Chequing (CIBC)</v>
      </c>
      <c r="I2282" s="17">
        <f t="shared" si="142"/>
        <v>-16382.71</v>
      </c>
      <c r="J2282" s="12" t="str">
        <f t="shared" si="143"/>
        <v>Chequing (CIBC)</v>
      </c>
    </row>
    <row r="2283" spans="1:10" ht="16">
      <c r="A2283" s="13" t="s">
        <v>827</v>
      </c>
      <c r="B2283" s="12" t="s">
        <v>78</v>
      </c>
      <c r="C2283" s="12" t="s">
        <v>791</v>
      </c>
      <c r="D2283" s="12" t="s">
        <v>661</v>
      </c>
      <c r="E2283" s="12">
        <v>6.93</v>
      </c>
      <c r="F2283" s="14" t="str">
        <f t="shared" si="140"/>
        <v>2025-05-21ExpenseHeritage Home &amp; Gifts Port Moody51335 Project Expense - Materials6.93</v>
      </c>
      <c r="G2283" s="15">
        <f t="shared" si="141"/>
        <v>45798</v>
      </c>
      <c r="H2283" s="16" t="str">
        <f>IF((IFERROR((VLOOKUP(D2283,'Automation (QBO)'!A:B,2,FALSE)),"0"))=0,"Suspense",(IFERROR((VLOOKUP(D2283,'Automation (QBO)'!A:B,2,FALSE)),"Suspense")))</f>
        <v>Project Expense - Materials</v>
      </c>
      <c r="I2283" s="17">
        <f t="shared" si="142"/>
        <v>6.93</v>
      </c>
      <c r="J2283" s="12" t="str">
        <f t="shared" si="143"/>
        <v>Project Expense - Materials</v>
      </c>
    </row>
    <row r="2284" spans="1:10" ht="16">
      <c r="A2284" s="13" t="s">
        <v>827</v>
      </c>
      <c r="B2284" s="12" t="s">
        <v>78</v>
      </c>
      <c r="C2284" s="12" t="s">
        <v>791</v>
      </c>
      <c r="D2284" s="12" t="s">
        <v>199</v>
      </c>
      <c r="E2284" s="12">
        <v>-0.32</v>
      </c>
      <c r="F2284" s="14" t="str">
        <f t="shared" si="140"/>
        <v>2025-05-21ExpenseHeritage Home &amp; Gifts Port Moody21020 GST/HST Payable-0.32</v>
      </c>
      <c r="G2284" s="15">
        <f t="shared" si="141"/>
        <v>45798</v>
      </c>
      <c r="H2284" s="16" t="str">
        <f>IF((IFERROR((VLOOKUP(D2284,'Automation (QBO)'!A:B,2,FALSE)),"0"))=0,"Suspense",(IFERROR((VLOOKUP(D2284,'Automation (QBO)'!A:B,2,FALSE)),"Suspense")))</f>
        <v>GST/HST Payable</v>
      </c>
      <c r="I2284" s="17">
        <f t="shared" si="142"/>
        <v>-0.32</v>
      </c>
      <c r="J2284" s="12" t="str">
        <f t="shared" si="143"/>
        <v>GST/HST Payable</v>
      </c>
    </row>
    <row r="2285" spans="1:10" ht="16">
      <c r="A2285" s="13" t="s">
        <v>827</v>
      </c>
      <c r="B2285" s="12" t="s">
        <v>78</v>
      </c>
      <c r="C2285" s="12" t="s">
        <v>143</v>
      </c>
      <c r="D2285" s="12" t="s">
        <v>661</v>
      </c>
      <c r="E2285" s="12">
        <v>621.83000000000004</v>
      </c>
      <c r="F2285" s="14" t="str">
        <f t="shared" si="140"/>
        <v>2025-05-21ExpenseMeadows Landscape Supply ltd51335 Project Expense - Materials621.83</v>
      </c>
      <c r="G2285" s="15">
        <f t="shared" si="141"/>
        <v>45798</v>
      </c>
      <c r="H2285" s="16" t="str">
        <f>IF((IFERROR((VLOOKUP(D2285,'Automation (QBO)'!A:B,2,FALSE)),"0"))=0,"Suspense",(IFERROR((VLOOKUP(D2285,'Automation (QBO)'!A:B,2,FALSE)),"Suspense")))</f>
        <v>Project Expense - Materials</v>
      </c>
      <c r="I2285" s="17">
        <f t="shared" si="142"/>
        <v>621.83000000000004</v>
      </c>
      <c r="J2285" s="12" t="str">
        <f t="shared" si="143"/>
        <v>Project Expense - Materials</v>
      </c>
    </row>
    <row r="2286" spans="1:10" ht="16">
      <c r="A2286" s="13" t="s">
        <v>827</v>
      </c>
      <c r="B2286" s="12" t="s">
        <v>78</v>
      </c>
      <c r="C2286" s="12" t="s">
        <v>143</v>
      </c>
      <c r="D2286" s="12" t="s">
        <v>199</v>
      </c>
      <c r="E2286" s="12">
        <v>-30.5</v>
      </c>
      <c r="F2286" s="14" t="str">
        <f t="shared" si="140"/>
        <v>2025-05-21ExpenseMeadows Landscape Supply ltd21020 GST/HST Payable-30.5</v>
      </c>
      <c r="G2286" s="15">
        <f t="shared" si="141"/>
        <v>45798</v>
      </c>
      <c r="H2286" s="16" t="str">
        <f>IF((IFERROR((VLOOKUP(D2286,'Automation (QBO)'!A:B,2,FALSE)),"0"))=0,"Suspense",(IFERROR((VLOOKUP(D2286,'Automation (QBO)'!A:B,2,FALSE)),"Suspense")))</f>
        <v>GST/HST Payable</v>
      </c>
      <c r="I2286" s="17">
        <f t="shared" si="142"/>
        <v>-30.5</v>
      </c>
      <c r="J2286" s="12" t="str">
        <f t="shared" si="143"/>
        <v>GST/HST Payable</v>
      </c>
    </row>
    <row r="2287" spans="1:10" ht="16">
      <c r="A2287" s="13" t="s">
        <v>827</v>
      </c>
      <c r="B2287" s="12" t="s">
        <v>78</v>
      </c>
      <c r="C2287" s="12" t="s">
        <v>119</v>
      </c>
      <c r="D2287" s="12" t="s">
        <v>202</v>
      </c>
      <c r="E2287" s="12">
        <v>1642.63</v>
      </c>
      <c r="F2287" s="14" t="str">
        <f t="shared" si="140"/>
        <v>2025-05-21ExpenseCrowe MacKay LLP52110 Accounting1642.63</v>
      </c>
      <c r="G2287" s="15">
        <f t="shared" si="141"/>
        <v>45798</v>
      </c>
      <c r="H2287" s="16" t="str">
        <f>IF((IFERROR((VLOOKUP(D2287,'Automation (QBO)'!A:B,2,FALSE)),"0"))=0,"Suspense",(IFERROR((VLOOKUP(D2287,'Automation (QBO)'!A:B,2,FALSE)),"Suspense")))</f>
        <v>Accounting</v>
      </c>
      <c r="I2287" s="17">
        <f t="shared" si="142"/>
        <v>1642.63</v>
      </c>
      <c r="J2287" s="12" t="str">
        <f t="shared" si="143"/>
        <v>Accounting</v>
      </c>
    </row>
    <row r="2288" spans="1:10" ht="16">
      <c r="A2288" s="13" t="s">
        <v>827</v>
      </c>
      <c r="B2288" s="12" t="s">
        <v>78</v>
      </c>
      <c r="C2288" s="12" t="s">
        <v>119</v>
      </c>
      <c r="D2288" s="12" t="s">
        <v>199</v>
      </c>
      <c r="E2288" s="12">
        <v>-82.13</v>
      </c>
      <c r="F2288" s="14" t="str">
        <f t="shared" si="140"/>
        <v>2025-05-21ExpenseCrowe MacKay LLP21020 GST/HST Payable-82.13</v>
      </c>
      <c r="G2288" s="15">
        <f t="shared" si="141"/>
        <v>45798</v>
      </c>
      <c r="H2288" s="16" t="str">
        <f>IF((IFERROR((VLOOKUP(D2288,'Automation (QBO)'!A:B,2,FALSE)),"0"))=0,"Suspense",(IFERROR((VLOOKUP(D2288,'Automation (QBO)'!A:B,2,FALSE)),"Suspense")))</f>
        <v>GST/HST Payable</v>
      </c>
      <c r="I2288" s="17">
        <f t="shared" si="142"/>
        <v>-82.13</v>
      </c>
      <c r="J2288" s="12" t="str">
        <f t="shared" si="143"/>
        <v>GST/HST Payable</v>
      </c>
    </row>
    <row r="2289" spans="1:10" ht="16">
      <c r="A2289" s="13" t="s">
        <v>827</v>
      </c>
      <c r="B2289" s="12" t="s">
        <v>78</v>
      </c>
      <c r="C2289" s="12" t="s">
        <v>143</v>
      </c>
      <c r="D2289" s="12" t="s">
        <v>506</v>
      </c>
      <c r="E2289" s="12">
        <v>652.33000000000004</v>
      </c>
      <c r="F2289" s="14" t="str">
        <f t="shared" si="140"/>
        <v>2025-05-21ExpenseMeadows Landscape Supply ltd21010 Credit Card (CIBC Visa)652.33</v>
      </c>
      <c r="G2289" s="15">
        <f t="shared" si="141"/>
        <v>45798</v>
      </c>
      <c r="H2289" s="16" t="str">
        <f>IF((IFERROR((VLOOKUP(D2289,'Automation (QBO)'!A:B,2,FALSE)),"0"))=0,"Suspense",(IFERROR((VLOOKUP(D2289,'Automation (QBO)'!A:B,2,FALSE)),"Suspense")))</f>
        <v>Credit Card (CIBC Visa)</v>
      </c>
      <c r="I2289" s="17">
        <f t="shared" si="142"/>
        <v>652.33000000000004</v>
      </c>
      <c r="J2289" s="12" t="str">
        <f t="shared" si="143"/>
        <v>Credit Card (CIBC Visa)</v>
      </c>
    </row>
    <row r="2290" spans="1:10" ht="16">
      <c r="A2290" s="13" t="s">
        <v>827</v>
      </c>
      <c r="B2290" s="12" t="s">
        <v>78</v>
      </c>
      <c r="C2290" s="12" t="s">
        <v>119</v>
      </c>
      <c r="D2290" s="12" t="s">
        <v>506</v>
      </c>
      <c r="E2290" s="12">
        <v>1724.76</v>
      </c>
      <c r="F2290" s="14" t="str">
        <f t="shared" si="140"/>
        <v>2025-05-21ExpenseCrowe MacKay LLP21010 Credit Card (CIBC Visa)1724.76</v>
      </c>
      <c r="G2290" s="15">
        <f t="shared" si="141"/>
        <v>45798</v>
      </c>
      <c r="H2290" s="16" t="str">
        <f>IF((IFERROR((VLOOKUP(D2290,'Automation (QBO)'!A:B,2,FALSE)),"0"))=0,"Suspense",(IFERROR((VLOOKUP(D2290,'Automation (QBO)'!A:B,2,FALSE)),"Suspense")))</f>
        <v>Credit Card (CIBC Visa)</v>
      </c>
      <c r="I2290" s="17">
        <f t="shared" si="142"/>
        <v>1724.76</v>
      </c>
      <c r="J2290" s="12" t="str">
        <f t="shared" si="143"/>
        <v>Credit Card (CIBC Visa)</v>
      </c>
    </row>
    <row r="2291" spans="1:10" ht="16">
      <c r="A2291" s="13" t="s">
        <v>827</v>
      </c>
      <c r="B2291" s="12" t="s">
        <v>78</v>
      </c>
      <c r="C2291" s="12" t="s">
        <v>791</v>
      </c>
      <c r="D2291" s="12" t="s">
        <v>506</v>
      </c>
      <c r="E2291" s="12">
        <v>7.25</v>
      </c>
      <c r="F2291" s="14" t="str">
        <f t="shared" si="140"/>
        <v>2025-05-21ExpenseHeritage Home &amp; Gifts Port Moody21010 Credit Card (CIBC Visa)7.25</v>
      </c>
      <c r="G2291" s="15">
        <f t="shared" si="141"/>
        <v>45798</v>
      </c>
      <c r="H2291" s="16" t="str">
        <f>IF((IFERROR((VLOOKUP(D2291,'Automation (QBO)'!A:B,2,FALSE)),"0"))=0,"Suspense",(IFERROR((VLOOKUP(D2291,'Automation (QBO)'!A:B,2,FALSE)),"Suspense")))</f>
        <v>Credit Card (CIBC Visa)</v>
      </c>
      <c r="I2291" s="17">
        <f t="shared" si="142"/>
        <v>7.25</v>
      </c>
      <c r="J2291" s="12" t="str">
        <f t="shared" si="143"/>
        <v>Credit Card (CIBC Visa)</v>
      </c>
    </row>
    <row r="2292" spans="1:10" ht="16">
      <c r="A2292" s="13" t="s">
        <v>828</v>
      </c>
      <c r="B2292" s="12" t="s">
        <v>78</v>
      </c>
      <c r="C2292" s="12" t="s">
        <v>125</v>
      </c>
      <c r="D2292" s="12" t="s">
        <v>384</v>
      </c>
      <c r="E2292" s="12">
        <v>101.33</v>
      </c>
      <c r="F2292" s="14" t="str">
        <f t="shared" si="140"/>
        <v>2025-05-22ExpenseInuit Quickbooks52165 Subscriptions (Annual)101.33</v>
      </c>
      <c r="G2292" s="15">
        <f t="shared" si="141"/>
        <v>45799</v>
      </c>
      <c r="H2292" s="16" t="str">
        <f>IF((IFERROR((VLOOKUP(D2292,'Automation (QBO)'!A:B,2,FALSE)),"0"))=0,"Suspense",(IFERROR((VLOOKUP(D2292,'Automation (QBO)'!A:B,2,FALSE)),"Suspense")))</f>
        <v>Subscriptions (Annual)</v>
      </c>
      <c r="I2292" s="17">
        <f t="shared" si="142"/>
        <v>101.33</v>
      </c>
      <c r="J2292" s="12" t="str">
        <f t="shared" si="143"/>
        <v>Subscriptions (Annual)</v>
      </c>
    </row>
    <row r="2293" spans="1:10" ht="16">
      <c r="A2293" s="13" t="s">
        <v>828</v>
      </c>
      <c r="B2293" s="12" t="s">
        <v>78</v>
      </c>
      <c r="C2293" s="12" t="s">
        <v>125</v>
      </c>
      <c r="D2293" s="12" t="s">
        <v>199</v>
      </c>
      <c r="E2293" s="12">
        <v>-5.07</v>
      </c>
      <c r="F2293" s="14" t="str">
        <f t="shared" si="140"/>
        <v>2025-05-22ExpenseInuit Quickbooks21020 GST/HST Payable-5.07</v>
      </c>
      <c r="G2293" s="15">
        <f t="shared" si="141"/>
        <v>45799</v>
      </c>
      <c r="H2293" s="16" t="str">
        <f>IF((IFERROR((VLOOKUP(D2293,'Automation (QBO)'!A:B,2,FALSE)),"0"))=0,"Suspense",(IFERROR((VLOOKUP(D2293,'Automation (QBO)'!A:B,2,FALSE)),"Suspense")))</f>
        <v>GST/HST Payable</v>
      </c>
      <c r="I2293" s="17">
        <f t="shared" si="142"/>
        <v>-5.07</v>
      </c>
      <c r="J2293" s="12" t="str">
        <f t="shared" si="143"/>
        <v>GST/HST Payable</v>
      </c>
    </row>
    <row r="2294" spans="1:10" ht="16">
      <c r="A2294" s="13" t="s">
        <v>828</v>
      </c>
      <c r="B2294" s="12" t="s">
        <v>78</v>
      </c>
      <c r="C2294" s="12" t="s">
        <v>148</v>
      </c>
      <c r="D2294" s="12" t="s">
        <v>655</v>
      </c>
      <c r="E2294" s="12">
        <v>980</v>
      </c>
      <c r="F2294" s="14" t="str">
        <f t="shared" si="140"/>
        <v>2025-05-22ExpenseZachary Plass51320 Project Expense - Subcontractors980</v>
      </c>
      <c r="G2294" s="15">
        <f t="shared" si="141"/>
        <v>45799</v>
      </c>
      <c r="H2294" s="16" t="str">
        <f>IF((IFERROR((VLOOKUP(D2294,'Automation (QBO)'!A:B,2,FALSE)),"0"))=0,"Suspense",(IFERROR((VLOOKUP(D2294,'Automation (QBO)'!A:B,2,FALSE)),"Suspense")))</f>
        <v>Project Expense - Subcontractors</v>
      </c>
      <c r="I2294" s="17">
        <f t="shared" si="142"/>
        <v>980</v>
      </c>
      <c r="J2294" s="12" t="str">
        <f t="shared" si="143"/>
        <v>Project Expense - Subcontractors</v>
      </c>
    </row>
    <row r="2295" spans="1:10" ht="16">
      <c r="A2295" s="13" t="s">
        <v>828</v>
      </c>
      <c r="B2295" s="12" t="s">
        <v>78</v>
      </c>
      <c r="C2295" s="12" t="s">
        <v>148</v>
      </c>
      <c r="D2295" s="12" t="s">
        <v>199</v>
      </c>
      <c r="E2295" s="12">
        <v>0</v>
      </c>
      <c r="F2295" s="14" t="str">
        <f t="shared" si="140"/>
        <v>2025-05-22ExpenseZachary Plass21020 GST/HST Payable0</v>
      </c>
      <c r="G2295" s="15">
        <f t="shared" si="141"/>
        <v>45799</v>
      </c>
      <c r="H2295" s="16" t="str">
        <f>IF((IFERROR((VLOOKUP(D2295,'Automation (QBO)'!A:B,2,FALSE)),"0"))=0,"Suspense",(IFERROR((VLOOKUP(D2295,'Automation (QBO)'!A:B,2,FALSE)),"Suspense")))</f>
        <v>GST/HST Payable</v>
      </c>
      <c r="I2295" s="17">
        <f t="shared" si="142"/>
        <v>0</v>
      </c>
      <c r="J2295" s="12" t="str">
        <f t="shared" si="143"/>
        <v>GST/HST Payable</v>
      </c>
    </row>
    <row r="2296" spans="1:10" ht="16">
      <c r="A2296" s="13" t="s">
        <v>828</v>
      </c>
      <c r="B2296" s="12" t="s">
        <v>78</v>
      </c>
      <c r="C2296" s="12" t="s">
        <v>148</v>
      </c>
      <c r="D2296" s="12" t="s">
        <v>201</v>
      </c>
      <c r="E2296" s="12">
        <v>-980</v>
      </c>
      <c r="F2296" s="14" t="str">
        <f t="shared" si="140"/>
        <v>2025-05-22ExpenseZachary Plass11005 Chequing (CIBC)-980</v>
      </c>
      <c r="G2296" s="15">
        <f t="shared" si="141"/>
        <v>45799</v>
      </c>
      <c r="H2296" s="16" t="str">
        <f>IF((IFERROR((VLOOKUP(D2296,'Automation (QBO)'!A:B,2,FALSE)),"0"))=0,"Suspense",(IFERROR((VLOOKUP(D2296,'Automation (QBO)'!A:B,2,FALSE)),"Suspense")))</f>
        <v>Chequing (CIBC)</v>
      </c>
      <c r="I2296" s="17">
        <f t="shared" si="142"/>
        <v>-980</v>
      </c>
      <c r="J2296" s="12" t="str">
        <f t="shared" si="143"/>
        <v>Chequing (CIBC)</v>
      </c>
    </row>
    <row r="2297" spans="1:10" ht="16">
      <c r="A2297" s="13" t="s">
        <v>828</v>
      </c>
      <c r="B2297" s="12" t="s">
        <v>78</v>
      </c>
      <c r="C2297" s="12" t="s">
        <v>314</v>
      </c>
      <c r="D2297" s="12" t="s">
        <v>206</v>
      </c>
      <c r="E2297" s="12">
        <v>150</v>
      </c>
      <c r="F2297" s="14" t="str">
        <f t="shared" si="140"/>
        <v>2025-05-22ExpensePaper Statement Fee (Checking)52115 Bank Fees150</v>
      </c>
      <c r="G2297" s="15">
        <f t="shared" si="141"/>
        <v>45799</v>
      </c>
      <c r="H2297" s="16" t="str">
        <f>IF((IFERROR((VLOOKUP(D2297,'Automation (QBO)'!A:B,2,FALSE)),"0"))=0,"Suspense",(IFERROR((VLOOKUP(D2297,'Automation (QBO)'!A:B,2,FALSE)),"Suspense")))</f>
        <v>Bank Fees</v>
      </c>
      <c r="I2297" s="17">
        <f t="shared" si="142"/>
        <v>150</v>
      </c>
      <c r="J2297" s="12" t="str">
        <f t="shared" si="143"/>
        <v>Bank Fees</v>
      </c>
    </row>
    <row r="2298" spans="1:10" ht="16">
      <c r="A2298" s="13" t="s">
        <v>828</v>
      </c>
      <c r="B2298" s="12" t="s">
        <v>78</v>
      </c>
      <c r="C2298" s="12" t="s">
        <v>314</v>
      </c>
      <c r="D2298" s="12" t="s">
        <v>199</v>
      </c>
      <c r="E2298" s="12">
        <v>0</v>
      </c>
      <c r="F2298" s="14" t="str">
        <f t="shared" si="140"/>
        <v>2025-05-22ExpensePaper Statement Fee (Checking)21020 GST/HST Payable0</v>
      </c>
      <c r="G2298" s="15">
        <f t="shared" si="141"/>
        <v>45799</v>
      </c>
      <c r="H2298" s="16" t="str">
        <f>IF((IFERROR((VLOOKUP(D2298,'Automation (QBO)'!A:B,2,FALSE)),"0"))=0,"Suspense",(IFERROR((VLOOKUP(D2298,'Automation (QBO)'!A:B,2,FALSE)),"Suspense")))</f>
        <v>GST/HST Payable</v>
      </c>
      <c r="I2298" s="17">
        <f t="shared" si="142"/>
        <v>0</v>
      </c>
      <c r="J2298" s="12" t="str">
        <f t="shared" si="143"/>
        <v>GST/HST Payable</v>
      </c>
    </row>
    <row r="2299" spans="1:10" ht="16">
      <c r="A2299" s="13" t="s">
        <v>828</v>
      </c>
      <c r="B2299" s="12" t="s">
        <v>78</v>
      </c>
      <c r="C2299" s="12" t="s">
        <v>314</v>
      </c>
      <c r="D2299" s="12" t="s">
        <v>206</v>
      </c>
      <c r="E2299" s="12">
        <v>120</v>
      </c>
      <c r="F2299" s="14" t="str">
        <f t="shared" si="140"/>
        <v>2025-05-22ExpensePaper Statement Fee (Checking)52115 Bank Fees120</v>
      </c>
      <c r="G2299" s="15">
        <f t="shared" si="141"/>
        <v>45799</v>
      </c>
      <c r="H2299" s="16" t="str">
        <f>IF((IFERROR((VLOOKUP(D2299,'Automation (QBO)'!A:B,2,FALSE)),"0"))=0,"Suspense",(IFERROR((VLOOKUP(D2299,'Automation (QBO)'!A:B,2,FALSE)),"Suspense")))</f>
        <v>Bank Fees</v>
      </c>
      <c r="I2299" s="17">
        <f t="shared" si="142"/>
        <v>120</v>
      </c>
      <c r="J2299" s="12" t="str">
        <f t="shared" si="143"/>
        <v>Bank Fees</v>
      </c>
    </row>
    <row r="2300" spans="1:10" ht="16">
      <c r="A2300" s="13" t="s">
        <v>828</v>
      </c>
      <c r="B2300" s="12" t="s">
        <v>78</v>
      </c>
      <c r="C2300" s="12" t="s">
        <v>314</v>
      </c>
      <c r="D2300" s="12" t="s">
        <v>199</v>
      </c>
      <c r="E2300" s="12">
        <v>0</v>
      </c>
      <c r="F2300" s="14" t="str">
        <f t="shared" si="140"/>
        <v>2025-05-22ExpensePaper Statement Fee (Checking)21020 GST/HST Payable0</v>
      </c>
      <c r="G2300" s="15">
        <f t="shared" si="141"/>
        <v>45799</v>
      </c>
      <c r="H2300" s="16" t="str">
        <f>IF((IFERROR((VLOOKUP(D2300,'Automation (QBO)'!A:B,2,FALSE)),"0"))=0,"Suspense",(IFERROR((VLOOKUP(D2300,'Automation (QBO)'!A:B,2,FALSE)),"Suspense")))</f>
        <v>GST/HST Payable</v>
      </c>
      <c r="I2300" s="17">
        <f t="shared" si="142"/>
        <v>0</v>
      </c>
      <c r="J2300" s="12" t="str">
        <f t="shared" si="143"/>
        <v>GST/HST Payable</v>
      </c>
    </row>
    <row r="2301" spans="1:10" ht="16">
      <c r="A2301" s="13" t="s">
        <v>828</v>
      </c>
      <c r="B2301" s="12" t="s">
        <v>78</v>
      </c>
      <c r="C2301" s="12" t="s">
        <v>103</v>
      </c>
      <c r="D2301" s="12" t="s">
        <v>661</v>
      </c>
      <c r="E2301" s="12">
        <v>212.36</v>
      </c>
      <c r="F2301" s="14" t="str">
        <f t="shared" si="140"/>
        <v>2025-05-22ExpenseRona51335 Project Expense - Materials212.36</v>
      </c>
      <c r="G2301" s="15">
        <f t="shared" si="141"/>
        <v>45799</v>
      </c>
      <c r="H2301" s="16" t="str">
        <f>IF((IFERROR((VLOOKUP(D2301,'Automation (QBO)'!A:B,2,FALSE)),"0"))=0,"Suspense",(IFERROR((VLOOKUP(D2301,'Automation (QBO)'!A:B,2,FALSE)),"Suspense")))</f>
        <v>Project Expense - Materials</v>
      </c>
      <c r="I2301" s="17">
        <f t="shared" si="142"/>
        <v>212.36</v>
      </c>
      <c r="J2301" s="12" t="str">
        <f t="shared" si="143"/>
        <v>Project Expense - Materials</v>
      </c>
    </row>
    <row r="2302" spans="1:10" ht="16">
      <c r="A2302" s="13" t="s">
        <v>828</v>
      </c>
      <c r="B2302" s="12" t="s">
        <v>78</v>
      </c>
      <c r="C2302" s="12" t="s">
        <v>103</v>
      </c>
      <c r="D2302" s="12" t="s">
        <v>199</v>
      </c>
      <c r="E2302" s="12">
        <v>-9.92</v>
      </c>
      <c r="F2302" s="14" t="str">
        <f t="shared" si="140"/>
        <v>2025-05-22ExpenseRona21020 GST/HST Payable-9.92</v>
      </c>
      <c r="G2302" s="15">
        <f t="shared" si="141"/>
        <v>45799</v>
      </c>
      <c r="H2302" s="16" t="str">
        <f>IF((IFERROR((VLOOKUP(D2302,'Automation (QBO)'!A:B,2,FALSE)),"0"))=0,"Suspense",(IFERROR((VLOOKUP(D2302,'Automation (QBO)'!A:B,2,FALSE)),"Suspense")))</f>
        <v>GST/HST Payable</v>
      </c>
      <c r="I2302" s="17">
        <f t="shared" si="142"/>
        <v>-9.92</v>
      </c>
      <c r="J2302" s="12" t="str">
        <f t="shared" si="143"/>
        <v>GST/HST Payable</v>
      </c>
    </row>
    <row r="2303" spans="1:10" ht="16">
      <c r="A2303" s="13" t="s">
        <v>828</v>
      </c>
      <c r="B2303" s="12" t="s">
        <v>78</v>
      </c>
      <c r="C2303" s="12" t="s">
        <v>701</v>
      </c>
      <c r="D2303" s="12" t="s">
        <v>206</v>
      </c>
      <c r="E2303" s="12">
        <v>873.35</v>
      </c>
      <c r="F2303" s="14" t="str">
        <f t="shared" si="140"/>
        <v>2025-05-22ExpenseCIBC Visa52115 Bank Fees873.35</v>
      </c>
      <c r="G2303" s="15">
        <f t="shared" si="141"/>
        <v>45799</v>
      </c>
      <c r="H2303" s="16" t="str">
        <f>IF((IFERROR((VLOOKUP(D2303,'Automation (QBO)'!A:B,2,FALSE)),"0"))=0,"Suspense",(IFERROR((VLOOKUP(D2303,'Automation (QBO)'!A:B,2,FALSE)),"Suspense")))</f>
        <v>Bank Fees</v>
      </c>
      <c r="I2303" s="17">
        <f t="shared" si="142"/>
        <v>873.35</v>
      </c>
      <c r="J2303" s="12" t="str">
        <f t="shared" si="143"/>
        <v>Bank Fees</v>
      </c>
    </row>
    <row r="2304" spans="1:10" ht="16">
      <c r="A2304" s="13" t="s">
        <v>828</v>
      </c>
      <c r="B2304" s="12" t="s">
        <v>78</v>
      </c>
      <c r="C2304" s="12" t="s">
        <v>701</v>
      </c>
      <c r="D2304" s="12" t="s">
        <v>199</v>
      </c>
      <c r="E2304" s="12">
        <v>0</v>
      </c>
      <c r="F2304" s="14" t="str">
        <f t="shared" si="140"/>
        <v>2025-05-22ExpenseCIBC Visa21020 GST/HST Payable0</v>
      </c>
      <c r="G2304" s="15">
        <f t="shared" si="141"/>
        <v>45799</v>
      </c>
      <c r="H2304" s="16" t="str">
        <f>IF((IFERROR((VLOOKUP(D2304,'Automation (QBO)'!A:B,2,FALSE)),"0"))=0,"Suspense",(IFERROR((VLOOKUP(D2304,'Automation (QBO)'!A:B,2,FALSE)),"Suspense")))</f>
        <v>GST/HST Payable</v>
      </c>
      <c r="I2304" s="17">
        <f t="shared" si="142"/>
        <v>0</v>
      </c>
      <c r="J2304" s="12" t="str">
        <f t="shared" si="143"/>
        <v>GST/HST Payable</v>
      </c>
    </row>
    <row r="2305" spans="1:10" ht="16">
      <c r="A2305" s="13" t="s">
        <v>828</v>
      </c>
      <c r="B2305" s="12" t="s">
        <v>78</v>
      </c>
      <c r="C2305" s="12" t="s">
        <v>125</v>
      </c>
      <c r="D2305" s="12" t="s">
        <v>506</v>
      </c>
      <c r="E2305" s="12">
        <v>106.4</v>
      </c>
      <c r="F2305" s="14" t="str">
        <f t="shared" si="140"/>
        <v>2025-05-22ExpenseInuit Quickbooks21010 Credit Card (CIBC Visa)106.4</v>
      </c>
      <c r="G2305" s="15">
        <f t="shared" si="141"/>
        <v>45799</v>
      </c>
      <c r="H2305" s="16" t="str">
        <f>IF((IFERROR((VLOOKUP(D2305,'Automation (QBO)'!A:B,2,FALSE)),"0"))=0,"Suspense",(IFERROR((VLOOKUP(D2305,'Automation (QBO)'!A:B,2,FALSE)),"Suspense")))</f>
        <v>Credit Card (CIBC Visa)</v>
      </c>
      <c r="I2305" s="17">
        <f t="shared" si="142"/>
        <v>106.4</v>
      </c>
      <c r="J2305" s="12" t="str">
        <f t="shared" si="143"/>
        <v>Credit Card (CIBC Visa)</v>
      </c>
    </row>
    <row r="2306" spans="1:10" ht="16">
      <c r="A2306" s="13" t="s">
        <v>828</v>
      </c>
      <c r="B2306" s="12" t="s">
        <v>78</v>
      </c>
      <c r="C2306" s="12" t="s">
        <v>701</v>
      </c>
      <c r="D2306" s="12" t="s">
        <v>506</v>
      </c>
      <c r="E2306" s="12">
        <v>873.35</v>
      </c>
      <c r="F2306" s="14" t="str">
        <f t="shared" ref="F2306:F2369" si="144">A2306&amp;B2306&amp;C2306&amp;D2306&amp;E2306</f>
        <v>2025-05-22ExpenseCIBC Visa21010 Credit Card (CIBC Visa)873.35</v>
      </c>
      <c r="G2306" s="15">
        <f t="shared" ref="G2306:G2369" si="145">IFERROR((DATEVALUE(A2306)),A2306)</f>
        <v>45799</v>
      </c>
      <c r="H2306" s="16" t="str">
        <f>IF((IFERROR((VLOOKUP(D2306,'Automation (QBO)'!A:B,2,FALSE)),"0"))=0,"Suspense",(IFERROR((VLOOKUP(D2306,'Automation (QBO)'!A:B,2,FALSE)),"Suspense")))</f>
        <v>Credit Card (CIBC Visa)</v>
      </c>
      <c r="I2306" s="17">
        <f t="shared" ref="I2306:I2369" si="146">E2306</f>
        <v>873.35</v>
      </c>
      <c r="J2306" s="12" t="str">
        <f t="shared" ref="J2306:J2369" si="147">H2306</f>
        <v>Credit Card (CIBC Visa)</v>
      </c>
    </row>
    <row r="2307" spans="1:10" ht="16">
      <c r="A2307" s="13" t="s">
        <v>828</v>
      </c>
      <c r="B2307" s="12" t="s">
        <v>78</v>
      </c>
      <c r="C2307" s="12" t="s">
        <v>103</v>
      </c>
      <c r="D2307" s="12" t="s">
        <v>506</v>
      </c>
      <c r="E2307" s="12">
        <v>222.28</v>
      </c>
      <c r="F2307" s="14" t="str">
        <f t="shared" si="144"/>
        <v>2025-05-22ExpenseRona21010 Credit Card (CIBC Visa)222.28</v>
      </c>
      <c r="G2307" s="15">
        <f t="shared" si="145"/>
        <v>45799</v>
      </c>
      <c r="H2307" s="16" t="str">
        <f>IF((IFERROR((VLOOKUP(D2307,'Automation (QBO)'!A:B,2,FALSE)),"0"))=0,"Suspense",(IFERROR((VLOOKUP(D2307,'Automation (QBO)'!A:B,2,FALSE)),"Suspense")))</f>
        <v>Credit Card (CIBC Visa)</v>
      </c>
      <c r="I2307" s="17">
        <f t="shared" si="146"/>
        <v>222.28</v>
      </c>
      <c r="J2307" s="12" t="str">
        <f t="shared" si="147"/>
        <v>Credit Card (CIBC Visa)</v>
      </c>
    </row>
    <row r="2308" spans="1:10" ht="16">
      <c r="A2308" s="13" t="s">
        <v>828</v>
      </c>
      <c r="B2308" s="12" t="s">
        <v>78</v>
      </c>
      <c r="C2308" s="12" t="s">
        <v>314</v>
      </c>
      <c r="D2308" s="12" t="s">
        <v>506</v>
      </c>
      <c r="E2308" s="12">
        <v>150</v>
      </c>
      <c r="F2308" s="14" t="str">
        <f t="shared" si="144"/>
        <v>2025-05-22ExpensePaper Statement Fee (Checking)21010 Credit Card (CIBC Visa)150</v>
      </c>
      <c r="G2308" s="15">
        <f t="shared" si="145"/>
        <v>45799</v>
      </c>
      <c r="H2308" s="16" t="str">
        <f>IF((IFERROR((VLOOKUP(D2308,'Automation (QBO)'!A:B,2,FALSE)),"0"))=0,"Suspense",(IFERROR((VLOOKUP(D2308,'Automation (QBO)'!A:B,2,FALSE)),"Suspense")))</f>
        <v>Credit Card (CIBC Visa)</v>
      </c>
      <c r="I2308" s="17">
        <f t="shared" si="146"/>
        <v>150</v>
      </c>
      <c r="J2308" s="12" t="str">
        <f t="shared" si="147"/>
        <v>Credit Card (CIBC Visa)</v>
      </c>
    </row>
    <row r="2309" spans="1:10" ht="16">
      <c r="A2309" s="13" t="s">
        <v>828</v>
      </c>
      <c r="B2309" s="12" t="s">
        <v>78</v>
      </c>
      <c r="C2309" s="12" t="s">
        <v>314</v>
      </c>
      <c r="D2309" s="12" t="s">
        <v>506</v>
      </c>
      <c r="E2309" s="12">
        <v>120</v>
      </c>
      <c r="F2309" s="14" t="str">
        <f t="shared" si="144"/>
        <v>2025-05-22ExpensePaper Statement Fee (Checking)21010 Credit Card (CIBC Visa)120</v>
      </c>
      <c r="G2309" s="15">
        <f t="shared" si="145"/>
        <v>45799</v>
      </c>
      <c r="H2309" s="16" t="str">
        <f>IF((IFERROR((VLOOKUP(D2309,'Automation (QBO)'!A:B,2,FALSE)),"0"))=0,"Suspense",(IFERROR((VLOOKUP(D2309,'Automation (QBO)'!A:B,2,FALSE)),"Suspense")))</f>
        <v>Credit Card (CIBC Visa)</v>
      </c>
      <c r="I2309" s="17">
        <f t="shared" si="146"/>
        <v>120</v>
      </c>
      <c r="J2309" s="12" t="str">
        <f t="shared" si="147"/>
        <v>Credit Card (CIBC Visa)</v>
      </c>
    </row>
    <row r="2310" spans="1:10" ht="16">
      <c r="A2310" s="13" t="s">
        <v>829</v>
      </c>
      <c r="B2310" s="12" t="s">
        <v>154</v>
      </c>
      <c r="D2310" s="12" t="s">
        <v>201</v>
      </c>
      <c r="E2310" s="12">
        <v>-5000</v>
      </c>
      <c r="F2310" s="14" t="str">
        <f t="shared" si="144"/>
        <v>2025-05-23Transfer11005 Chequing (CIBC)-5000</v>
      </c>
      <c r="G2310" s="15">
        <f t="shared" si="145"/>
        <v>45800</v>
      </c>
      <c r="H2310" s="16" t="str">
        <f>IF((IFERROR((VLOOKUP(D2310,'Automation (QBO)'!A:B,2,FALSE)),"0"))=0,"Suspense",(IFERROR((VLOOKUP(D2310,'Automation (QBO)'!A:B,2,FALSE)),"Suspense")))</f>
        <v>Chequing (CIBC)</v>
      </c>
      <c r="I2310" s="17">
        <f t="shared" si="146"/>
        <v>-5000</v>
      </c>
      <c r="J2310" s="12" t="str">
        <f t="shared" si="147"/>
        <v>Chequing (CIBC)</v>
      </c>
    </row>
    <row r="2311" spans="1:10" ht="16">
      <c r="A2311" s="13" t="s">
        <v>829</v>
      </c>
      <c r="B2311" s="12" t="s">
        <v>78</v>
      </c>
      <c r="C2311" s="12" t="s">
        <v>143</v>
      </c>
      <c r="D2311" s="12" t="s">
        <v>661</v>
      </c>
      <c r="E2311" s="12">
        <v>621.83000000000004</v>
      </c>
      <c r="F2311" s="14" t="str">
        <f t="shared" si="144"/>
        <v>2025-05-23ExpenseMeadows Landscape Supply ltd51335 Project Expense - Materials621.83</v>
      </c>
      <c r="G2311" s="15">
        <f t="shared" si="145"/>
        <v>45800</v>
      </c>
      <c r="H2311" s="16" t="str">
        <f>IF((IFERROR((VLOOKUP(D2311,'Automation (QBO)'!A:B,2,FALSE)),"0"))=0,"Suspense",(IFERROR((VLOOKUP(D2311,'Automation (QBO)'!A:B,2,FALSE)),"Suspense")))</f>
        <v>Project Expense - Materials</v>
      </c>
      <c r="I2311" s="17">
        <f t="shared" si="146"/>
        <v>621.83000000000004</v>
      </c>
      <c r="J2311" s="12" t="str">
        <f t="shared" si="147"/>
        <v>Project Expense - Materials</v>
      </c>
    </row>
    <row r="2312" spans="1:10" ht="16">
      <c r="A2312" s="13" t="s">
        <v>829</v>
      </c>
      <c r="B2312" s="12" t="s">
        <v>78</v>
      </c>
      <c r="C2312" s="12" t="s">
        <v>143</v>
      </c>
      <c r="D2312" s="12" t="s">
        <v>199</v>
      </c>
      <c r="E2312" s="12">
        <v>-30.5</v>
      </c>
      <c r="F2312" s="14" t="str">
        <f t="shared" si="144"/>
        <v>2025-05-23ExpenseMeadows Landscape Supply ltd21020 GST/HST Payable-30.5</v>
      </c>
      <c r="G2312" s="15">
        <f t="shared" si="145"/>
        <v>45800</v>
      </c>
      <c r="H2312" s="16" t="str">
        <f>IF((IFERROR((VLOOKUP(D2312,'Automation (QBO)'!A:B,2,FALSE)),"0"))=0,"Suspense",(IFERROR((VLOOKUP(D2312,'Automation (QBO)'!A:B,2,FALSE)),"Suspense")))</f>
        <v>GST/HST Payable</v>
      </c>
      <c r="I2312" s="17">
        <f t="shared" si="146"/>
        <v>-30.5</v>
      </c>
      <c r="J2312" s="12" t="str">
        <f t="shared" si="147"/>
        <v>GST/HST Payable</v>
      </c>
    </row>
    <row r="2313" spans="1:10" ht="16">
      <c r="A2313" s="13" t="s">
        <v>829</v>
      </c>
      <c r="B2313" s="12" t="s">
        <v>78</v>
      </c>
      <c r="C2313" s="12" t="s">
        <v>143</v>
      </c>
      <c r="D2313" s="12" t="s">
        <v>661</v>
      </c>
      <c r="E2313" s="12">
        <v>621.83000000000004</v>
      </c>
      <c r="F2313" s="14" t="str">
        <f t="shared" si="144"/>
        <v>2025-05-23ExpenseMeadows Landscape Supply ltd51335 Project Expense - Materials621.83</v>
      </c>
      <c r="G2313" s="15">
        <f t="shared" si="145"/>
        <v>45800</v>
      </c>
      <c r="H2313" s="16" t="str">
        <f>IF((IFERROR((VLOOKUP(D2313,'Automation (QBO)'!A:B,2,FALSE)),"0"))=0,"Suspense",(IFERROR((VLOOKUP(D2313,'Automation (QBO)'!A:B,2,FALSE)),"Suspense")))</f>
        <v>Project Expense - Materials</v>
      </c>
      <c r="I2313" s="17">
        <f t="shared" si="146"/>
        <v>621.83000000000004</v>
      </c>
      <c r="J2313" s="12" t="str">
        <f t="shared" si="147"/>
        <v>Project Expense - Materials</v>
      </c>
    </row>
    <row r="2314" spans="1:10" ht="16">
      <c r="A2314" s="13" t="s">
        <v>829</v>
      </c>
      <c r="B2314" s="12" t="s">
        <v>78</v>
      </c>
      <c r="C2314" s="12" t="s">
        <v>143</v>
      </c>
      <c r="D2314" s="12" t="s">
        <v>199</v>
      </c>
      <c r="E2314" s="12">
        <v>-30.5</v>
      </c>
      <c r="F2314" s="14" t="str">
        <f t="shared" si="144"/>
        <v>2025-05-23ExpenseMeadows Landscape Supply ltd21020 GST/HST Payable-30.5</v>
      </c>
      <c r="G2314" s="15">
        <f t="shared" si="145"/>
        <v>45800</v>
      </c>
      <c r="H2314" s="16" t="str">
        <f>IF((IFERROR((VLOOKUP(D2314,'Automation (QBO)'!A:B,2,FALSE)),"0"))=0,"Suspense",(IFERROR((VLOOKUP(D2314,'Automation (QBO)'!A:B,2,FALSE)),"Suspense")))</f>
        <v>GST/HST Payable</v>
      </c>
      <c r="I2314" s="17">
        <f t="shared" si="146"/>
        <v>-30.5</v>
      </c>
      <c r="J2314" s="12" t="str">
        <f t="shared" si="147"/>
        <v>GST/HST Payable</v>
      </c>
    </row>
    <row r="2315" spans="1:10" ht="16">
      <c r="A2315" s="13" t="s">
        <v>829</v>
      </c>
      <c r="B2315" s="12" t="s">
        <v>78</v>
      </c>
      <c r="C2315" s="12" t="s">
        <v>159</v>
      </c>
      <c r="D2315" s="12" t="s">
        <v>208</v>
      </c>
      <c r="E2315" s="12">
        <v>1056.4000000000001</v>
      </c>
      <c r="F2315" s="14" t="str">
        <f t="shared" si="144"/>
        <v>2025-05-23ExpenseGolbey Law Corporation52135 Legal1056.4</v>
      </c>
      <c r="G2315" s="15">
        <f t="shared" si="145"/>
        <v>45800</v>
      </c>
      <c r="H2315" s="16" t="str">
        <f>IF((IFERROR((VLOOKUP(D2315,'Automation (QBO)'!A:B,2,FALSE)),"0"))=0,"Suspense",(IFERROR((VLOOKUP(D2315,'Automation (QBO)'!A:B,2,FALSE)),"Suspense")))</f>
        <v>Legal</v>
      </c>
      <c r="I2315" s="17">
        <f t="shared" si="146"/>
        <v>1056.4000000000001</v>
      </c>
      <c r="J2315" s="12" t="str">
        <f t="shared" si="147"/>
        <v>Legal</v>
      </c>
    </row>
    <row r="2316" spans="1:10" ht="16">
      <c r="A2316" s="13" t="s">
        <v>829</v>
      </c>
      <c r="B2316" s="12" t="s">
        <v>78</v>
      </c>
      <c r="C2316" s="12" t="s">
        <v>159</v>
      </c>
      <c r="D2316" s="12" t="s">
        <v>199</v>
      </c>
      <c r="E2316" s="12">
        <v>-46</v>
      </c>
      <c r="F2316" s="14" t="str">
        <f t="shared" si="144"/>
        <v>2025-05-23ExpenseGolbey Law Corporation21020 GST/HST Payable-46</v>
      </c>
      <c r="G2316" s="15">
        <f t="shared" si="145"/>
        <v>45800</v>
      </c>
      <c r="H2316" s="16" t="str">
        <f>IF((IFERROR((VLOOKUP(D2316,'Automation (QBO)'!A:B,2,FALSE)),"0"))=0,"Suspense",(IFERROR((VLOOKUP(D2316,'Automation (QBO)'!A:B,2,FALSE)),"Suspense")))</f>
        <v>GST/HST Payable</v>
      </c>
      <c r="I2316" s="17">
        <f t="shared" si="146"/>
        <v>-46</v>
      </c>
      <c r="J2316" s="12" t="str">
        <f t="shared" si="147"/>
        <v>GST/HST Payable</v>
      </c>
    </row>
    <row r="2317" spans="1:10" ht="16">
      <c r="A2317" s="13" t="s">
        <v>829</v>
      </c>
      <c r="B2317" s="12" t="s">
        <v>78</v>
      </c>
      <c r="C2317" s="12" t="s">
        <v>159</v>
      </c>
      <c r="D2317" s="12" t="s">
        <v>208</v>
      </c>
      <c r="E2317" s="12">
        <v>513.6</v>
      </c>
      <c r="F2317" s="14" t="str">
        <f t="shared" si="144"/>
        <v>2025-05-23ExpenseGolbey Law Corporation52135 Legal513.6</v>
      </c>
      <c r="G2317" s="15">
        <f t="shared" si="145"/>
        <v>45800</v>
      </c>
      <c r="H2317" s="16" t="str">
        <f>IF((IFERROR((VLOOKUP(D2317,'Automation (QBO)'!A:B,2,FALSE)),"0"))=0,"Suspense",(IFERROR((VLOOKUP(D2317,'Automation (QBO)'!A:B,2,FALSE)),"Suspense")))</f>
        <v>Legal</v>
      </c>
      <c r="I2317" s="17">
        <f t="shared" si="146"/>
        <v>513.6</v>
      </c>
      <c r="J2317" s="12" t="str">
        <f t="shared" si="147"/>
        <v>Legal</v>
      </c>
    </row>
    <row r="2318" spans="1:10" ht="16">
      <c r="A2318" s="13" t="s">
        <v>829</v>
      </c>
      <c r="B2318" s="12" t="s">
        <v>78</v>
      </c>
      <c r="C2318" s="12" t="s">
        <v>159</v>
      </c>
      <c r="D2318" s="12" t="s">
        <v>199</v>
      </c>
      <c r="E2318" s="12">
        <v>-24</v>
      </c>
      <c r="F2318" s="14" t="str">
        <f t="shared" si="144"/>
        <v>2025-05-23ExpenseGolbey Law Corporation21020 GST/HST Payable-24</v>
      </c>
      <c r="G2318" s="15">
        <f t="shared" si="145"/>
        <v>45800</v>
      </c>
      <c r="H2318" s="16" t="str">
        <f>IF((IFERROR((VLOOKUP(D2318,'Automation (QBO)'!A:B,2,FALSE)),"0"))=0,"Suspense",(IFERROR((VLOOKUP(D2318,'Automation (QBO)'!A:B,2,FALSE)),"Suspense")))</f>
        <v>GST/HST Payable</v>
      </c>
      <c r="I2318" s="17">
        <f t="shared" si="146"/>
        <v>-24</v>
      </c>
      <c r="J2318" s="12" t="str">
        <f t="shared" si="147"/>
        <v>GST/HST Payable</v>
      </c>
    </row>
    <row r="2319" spans="1:10" ht="16">
      <c r="A2319" s="13" t="s">
        <v>829</v>
      </c>
      <c r="B2319" s="12" t="s">
        <v>154</v>
      </c>
      <c r="D2319" s="12" t="s">
        <v>506</v>
      </c>
      <c r="E2319" s="12">
        <v>-5000</v>
      </c>
      <c r="F2319" s="14" t="str">
        <f t="shared" si="144"/>
        <v>2025-05-23Transfer21010 Credit Card (CIBC Visa)-5000</v>
      </c>
      <c r="G2319" s="15">
        <f t="shared" si="145"/>
        <v>45800</v>
      </c>
      <c r="H2319" s="16" t="str">
        <f>IF((IFERROR((VLOOKUP(D2319,'Automation (QBO)'!A:B,2,FALSE)),"0"))=0,"Suspense",(IFERROR((VLOOKUP(D2319,'Automation (QBO)'!A:B,2,FALSE)),"Suspense")))</f>
        <v>Credit Card (CIBC Visa)</v>
      </c>
      <c r="I2319" s="17">
        <f t="shared" si="146"/>
        <v>-5000</v>
      </c>
      <c r="J2319" s="12" t="str">
        <f t="shared" si="147"/>
        <v>Credit Card (CIBC Visa)</v>
      </c>
    </row>
    <row r="2320" spans="1:10" ht="16">
      <c r="A2320" s="13" t="s">
        <v>829</v>
      </c>
      <c r="B2320" s="12" t="s">
        <v>78</v>
      </c>
      <c r="C2320" s="12" t="s">
        <v>159</v>
      </c>
      <c r="D2320" s="12" t="s">
        <v>506</v>
      </c>
      <c r="E2320" s="12">
        <v>1102.4000000000001</v>
      </c>
      <c r="F2320" s="14" t="str">
        <f t="shared" si="144"/>
        <v>2025-05-23ExpenseGolbey Law Corporation21010 Credit Card (CIBC Visa)1102.4</v>
      </c>
      <c r="G2320" s="15">
        <f t="shared" si="145"/>
        <v>45800</v>
      </c>
      <c r="H2320" s="16" t="str">
        <f>IF((IFERROR((VLOOKUP(D2320,'Automation (QBO)'!A:B,2,FALSE)),"0"))=0,"Suspense",(IFERROR((VLOOKUP(D2320,'Automation (QBO)'!A:B,2,FALSE)),"Suspense")))</f>
        <v>Credit Card (CIBC Visa)</v>
      </c>
      <c r="I2320" s="17">
        <f t="shared" si="146"/>
        <v>1102.4000000000001</v>
      </c>
      <c r="J2320" s="12" t="str">
        <f t="shared" si="147"/>
        <v>Credit Card (CIBC Visa)</v>
      </c>
    </row>
    <row r="2321" spans="1:10" ht="16">
      <c r="A2321" s="13" t="s">
        <v>829</v>
      </c>
      <c r="B2321" s="12" t="s">
        <v>78</v>
      </c>
      <c r="C2321" s="12" t="s">
        <v>143</v>
      </c>
      <c r="D2321" s="12" t="s">
        <v>506</v>
      </c>
      <c r="E2321" s="12">
        <v>652.33000000000004</v>
      </c>
      <c r="F2321" s="14" t="str">
        <f t="shared" si="144"/>
        <v>2025-05-23ExpenseMeadows Landscape Supply ltd21010 Credit Card (CIBC Visa)652.33</v>
      </c>
      <c r="G2321" s="15">
        <f t="shared" si="145"/>
        <v>45800</v>
      </c>
      <c r="H2321" s="16" t="str">
        <f>IF((IFERROR((VLOOKUP(D2321,'Automation (QBO)'!A:B,2,FALSE)),"0"))=0,"Suspense",(IFERROR((VLOOKUP(D2321,'Automation (QBO)'!A:B,2,FALSE)),"Suspense")))</f>
        <v>Credit Card (CIBC Visa)</v>
      </c>
      <c r="I2321" s="17">
        <f t="shared" si="146"/>
        <v>652.33000000000004</v>
      </c>
      <c r="J2321" s="12" t="str">
        <f t="shared" si="147"/>
        <v>Credit Card (CIBC Visa)</v>
      </c>
    </row>
    <row r="2322" spans="1:10" ht="16">
      <c r="A2322" s="13" t="s">
        <v>829</v>
      </c>
      <c r="B2322" s="12" t="s">
        <v>78</v>
      </c>
      <c r="C2322" s="12" t="s">
        <v>143</v>
      </c>
      <c r="D2322" s="12" t="s">
        <v>506</v>
      </c>
      <c r="E2322" s="12">
        <v>652.33000000000004</v>
      </c>
      <c r="F2322" s="14" t="str">
        <f t="shared" si="144"/>
        <v>2025-05-23ExpenseMeadows Landscape Supply ltd21010 Credit Card (CIBC Visa)652.33</v>
      </c>
      <c r="G2322" s="15">
        <f t="shared" si="145"/>
        <v>45800</v>
      </c>
      <c r="H2322" s="16" t="str">
        <f>IF((IFERROR((VLOOKUP(D2322,'Automation (QBO)'!A:B,2,FALSE)),"0"))=0,"Suspense",(IFERROR((VLOOKUP(D2322,'Automation (QBO)'!A:B,2,FALSE)),"Suspense")))</f>
        <v>Credit Card (CIBC Visa)</v>
      </c>
      <c r="I2322" s="17">
        <f t="shared" si="146"/>
        <v>652.33000000000004</v>
      </c>
      <c r="J2322" s="12" t="str">
        <f t="shared" si="147"/>
        <v>Credit Card (CIBC Visa)</v>
      </c>
    </row>
    <row r="2323" spans="1:10" ht="16">
      <c r="A2323" s="13" t="s">
        <v>829</v>
      </c>
      <c r="B2323" s="12" t="s">
        <v>78</v>
      </c>
      <c r="C2323" s="12" t="s">
        <v>159</v>
      </c>
      <c r="D2323" s="12" t="s">
        <v>506</v>
      </c>
      <c r="E2323" s="12">
        <v>537.6</v>
      </c>
      <c r="F2323" s="14" t="str">
        <f t="shared" si="144"/>
        <v>2025-05-23ExpenseGolbey Law Corporation21010 Credit Card (CIBC Visa)537.6</v>
      </c>
      <c r="G2323" s="15">
        <f t="shared" si="145"/>
        <v>45800</v>
      </c>
      <c r="H2323" s="16" t="str">
        <f>IF((IFERROR((VLOOKUP(D2323,'Automation (QBO)'!A:B,2,FALSE)),"0"))=0,"Suspense",(IFERROR((VLOOKUP(D2323,'Automation (QBO)'!A:B,2,FALSE)),"Suspense")))</f>
        <v>Credit Card (CIBC Visa)</v>
      </c>
      <c r="I2323" s="17">
        <f t="shared" si="146"/>
        <v>537.6</v>
      </c>
      <c r="J2323" s="12" t="str">
        <f t="shared" si="147"/>
        <v>Credit Card (CIBC Visa)</v>
      </c>
    </row>
    <row r="2324" spans="1:10" ht="16">
      <c r="A2324" s="13" t="s">
        <v>830</v>
      </c>
      <c r="B2324" s="12" t="s">
        <v>78</v>
      </c>
      <c r="C2324" s="12" t="s">
        <v>143</v>
      </c>
      <c r="D2324" s="12" t="s">
        <v>661</v>
      </c>
      <c r="E2324" s="12">
        <v>1243.6600000000001</v>
      </c>
      <c r="F2324" s="14" t="str">
        <f t="shared" si="144"/>
        <v>2025-05-24ExpenseMeadows Landscape Supply ltd51335 Project Expense - Materials1243.66</v>
      </c>
      <c r="G2324" s="15">
        <f t="shared" si="145"/>
        <v>45801</v>
      </c>
      <c r="H2324" s="16" t="str">
        <f>IF((IFERROR((VLOOKUP(D2324,'Automation (QBO)'!A:B,2,FALSE)),"0"))=0,"Suspense",(IFERROR((VLOOKUP(D2324,'Automation (QBO)'!A:B,2,FALSE)),"Suspense")))</f>
        <v>Project Expense - Materials</v>
      </c>
      <c r="I2324" s="17">
        <f t="shared" si="146"/>
        <v>1243.6600000000001</v>
      </c>
      <c r="J2324" s="12" t="str">
        <f t="shared" si="147"/>
        <v>Project Expense - Materials</v>
      </c>
    </row>
    <row r="2325" spans="1:10" ht="16">
      <c r="A2325" s="13" t="s">
        <v>830</v>
      </c>
      <c r="B2325" s="12" t="s">
        <v>78</v>
      </c>
      <c r="C2325" s="12" t="s">
        <v>143</v>
      </c>
      <c r="D2325" s="12" t="s">
        <v>199</v>
      </c>
      <c r="E2325" s="12">
        <v>-61</v>
      </c>
      <c r="F2325" s="14" t="str">
        <f t="shared" si="144"/>
        <v>2025-05-24ExpenseMeadows Landscape Supply ltd21020 GST/HST Payable-61</v>
      </c>
      <c r="G2325" s="15">
        <f t="shared" si="145"/>
        <v>45801</v>
      </c>
      <c r="H2325" s="16" t="str">
        <f>IF((IFERROR((VLOOKUP(D2325,'Automation (QBO)'!A:B,2,FALSE)),"0"))=0,"Suspense",(IFERROR((VLOOKUP(D2325,'Automation (QBO)'!A:B,2,FALSE)),"Suspense")))</f>
        <v>GST/HST Payable</v>
      </c>
      <c r="I2325" s="17">
        <f t="shared" si="146"/>
        <v>-61</v>
      </c>
      <c r="J2325" s="12" t="str">
        <f t="shared" si="147"/>
        <v>GST/HST Payable</v>
      </c>
    </row>
    <row r="2326" spans="1:10" ht="16">
      <c r="A2326" s="13" t="s">
        <v>830</v>
      </c>
      <c r="B2326" s="12" t="s">
        <v>78</v>
      </c>
      <c r="C2326" s="12" t="s">
        <v>103</v>
      </c>
      <c r="D2326" s="12" t="s">
        <v>661</v>
      </c>
      <c r="E2326" s="12">
        <v>100.09</v>
      </c>
      <c r="F2326" s="14" t="str">
        <f t="shared" si="144"/>
        <v>2025-05-24ExpenseRona51335 Project Expense - Materials100.09</v>
      </c>
      <c r="G2326" s="15">
        <f t="shared" si="145"/>
        <v>45801</v>
      </c>
      <c r="H2326" s="16" t="str">
        <f>IF((IFERROR((VLOOKUP(D2326,'Automation (QBO)'!A:B,2,FALSE)),"0"))=0,"Suspense",(IFERROR((VLOOKUP(D2326,'Automation (QBO)'!A:B,2,FALSE)),"Suspense")))</f>
        <v>Project Expense - Materials</v>
      </c>
      <c r="I2326" s="17">
        <f t="shared" si="146"/>
        <v>100.09</v>
      </c>
      <c r="J2326" s="12" t="str">
        <f t="shared" si="147"/>
        <v>Project Expense - Materials</v>
      </c>
    </row>
    <row r="2327" spans="1:10" ht="16">
      <c r="A2327" s="13" t="s">
        <v>830</v>
      </c>
      <c r="B2327" s="12" t="s">
        <v>78</v>
      </c>
      <c r="C2327" s="12" t="s">
        <v>103</v>
      </c>
      <c r="D2327" s="12" t="s">
        <v>199</v>
      </c>
      <c r="E2327" s="12">
        <v>-4.71</v>
      </c>
      <c r="F2327" s="14" t="str">
        <f t="shared" si="144"/>
        <v>2025-05-24ExpenseRona21020 GST/HST Payable-4.71</v>
      </c>
      <c r="G2327" s="15">
        <f t="shared" si="145"/>
        <v>45801</v>
      </c>
      <c r="H2327" s="16" t="str">
        <f>IF((IFERROR((VLOOKUP(D2327,'Automation (QBO)'!A:B,2,FALSE)),"0"))=0,"Suspense",(IFERROR((VLOOKUP(D2327,'Automation (QBO)'!A:B,2,FALSE)),"Suspense")))</f>
        <v>GST/HST Payable</v>
      </c>
      <c r="I2327" s="17">
        <f t="shared" si="146"/>
        <v>-4.71</v>
      </c>
      <c r="J2327" s="12" t="str">
        <f t="shared" si="147"/>
        <v>GST/HST Payable</v>
      </c>
    </row>
    <row r="2328" spans="1:10" ht="16">
      <c r="A2328" s="13" t="s">
        <v>830</v>
      </c>
      <c r="B2328" s="12" t="s">
        <v>78</v>
      </c>
      <c r="C2328" s="12" t="s">
        <v>143</v>
      </c>
      <c r="D2328" s="12" t="s">
        <v>506</v>
      </c>
      <c r="E2328" s="12">
        <v>1304.6600000000001</v>
      </c>
      <c r="F2328" s="14" t="str">
        <f t="shared" si="144"/>
        <v>2025-05-24ExpenseMeadows Landscape Supply ltd21010 Credit Card (CIBC Visa)1304.66</v>
      </c>
      <c r="G2328" s="15">
        <f t="shared" si="145"/>
        <v>45801</v>
      </c>
      <c r="H2328" s="16" t="str">
        <f>IF((IFERROR((VLOOKUP(D2328,'Automation (QBO)'!A:B,2,FALSE)),"0"))=0,"Suspense",(IFERROR((VLOOKUP(D2328,'Automation (QBO)'!A:B,2,FALSE)),"Suspense")))</f>
        <v>Credit Card (CIBC Visa)</v>
      </c>
      <c r="I2328" s="17">
        <f t="shared" si="146"/>
        <v>1304.6600000000001</v>
      </c>
      <c r="J2328" s="12" t="str">
        <f t="shared" si="147"/>
        <v>Credit Card (CIBC Visa)</v>
      </c>
    </row>
    <row r="2329" spans="1:10" ht="16">
      <c r="A2329" s="13" t="s">
        <v>830</v>
      </c>
      <c r="B2329" s="12" t="s">
        <v>78</v>
      </c>
      <c r="C2329" s="12" t="s">
        <v>103</v>
      </c>
      <c r="D2329" s="12" t="s">
        <v>506</v>
      </c>
      <c r="E2329" s="12">
        <v>104.8</v>
      </c>
      <c r="F2329" s="14" t="str">
        <f t="shared" si="144"/>
        <v>2025-05-24ExpenseRona21010 Credit Card (CIBC Visa)104.8</v>
      </c>
      <c r="G2329" s="15">
        <f t="shared" si="145"/>
        <v>45801</v>
      </c>
      <c r="H2329" s="16" t="str">
        <f>IF((IFERROR((VLOOKUP(D2329,'Automation (QBO)'!A:B,2,FALSE)),"0"))=0,"Suspense",(IFERROR((VLOOKUP(D2329,'Automation (QBO)'!A:B,2,FALSE)),"Suspense")))</f>
        <v>Credit Card (CIBC Visa)</v>
      </c>
      <c r="I2329" s="17">
        <f t="shared" si="146"/>
        <v>104.8</v>
      </c>
      <c r="J2329" s="12" t="str">
        <f t="shared" si="147"/>
        <v>Credit Card (CIBC Visa)</v>
      </c>
    </row>
    <row r="2330" spans="1:10" ht="16">
      <c r="A2330" s="13" t="s">
        <v>831</v>
      </c>
      <c r="B2330" s="12" t="s">
        <v>78</v>
      </c>
      <c r="C2330" s="12" t="s">
        <v>83</v>
      </c>
      <c r="D2330" s="12" t="s">
        <v>664</v>
      </c>
      <c r="E2330" s="12">
        <v>23</v>
      </c>
      <c r="F2330" s="14" t="str">
        <f t="shared" si="144"/>
        <v>2025-05-25ExpenseMV Recycling and Waste Centre51315 Project Expense - Other23</v>
      </c>
      <c r="G2330" s="15">
        <f t="shared" si="145"/>
        <v>45802</v>
      </c>
      <c r="H2330" s="16" t="str">
        <f>IF((IFERROR((VLOOKUP(D2330,'Automation (QBO)'!A:B,2,FALSE)),"0"))=0,"Suspense",(IFERROR((VLOOKUP(D2330,'Automation (QBO)'!A:B,2,FALSE)),"Suspense")))</f>
        <v>Project Expense - Other</v>
      </c>
      <c r="I2330" s="17">
        <f t="shared" si="146"/>
        <v>23</v>
      </c>
      <c r="J2330" s="12" t="str">
        <f t="shared" si="147"/>
        <v>Project Expense - Other</v>
      </c>
    </row>
    <row r="2331" spans="1:10" ht="16">
      <c r="A2331" s="13" t="s">
        <v>831</v>
      </c>
      <c r="B2331" s="12" t="s">
        <v>78</v>
      </c>
      <c r="C2331" s="12" t="s">
        <v>83</v>
      </c>
      <c r="D2331" s="12" t="s">
        <v>199</v>
      </c>
      <c r="E2331" s="12">
        <v>0</v>
      </c>
      <c r="F2331" s="14" t="str">
        <f t="shared" si="144"/>
        <v>2025-05-25ExpenseMV Recycling and Waste Centre21020 GST/HST Payable0</v>
      </c>
      <c r="G2331" s="15">
        <f t="shared" si="145"/>
        <v>45802</v>
      </c>
      <c r="H2331" s="16" t="str">
        <f>IF((IFERROR((VLOOKUP(D2331,'Automation (QBO)'!A:B,2,FALSE)),"0"))=0,"Suspense",(IFERROR((VLOOKUP(D2331,'Automation (QBO)'!A:B,2,FALSE)),"Suspense")))</f>
        <v>GST/HST Payable</v>
      </c>
      <c r="I2331" s="17">
        <f t="shared" si="146"/>
        <v>0</v>
      </c>
      <c r="J2331" s="12" t="str">
        <f t="shared" si="147"/>
        <v>GST/HST Payable</v>
      </c>
    </row>
    <row r="2332" spans="1:10" ht="16">
      <c r="A2332" s="13" t="s">
        <v>831</v>
      </c>
      <c r="B2332" s="12" t="s">
        <v>78</v>
      </c>
      <c r="C2332" s="12" t="s">
        <v>81</v>
      </c>
      <c r="D2332" s="12" t="s">
        <v>661</v>
      </c>
      <c r="E2332" s="12">
        <v>50.05</v>
      </c>
      <c r="F2332" s="14" t="str">
        <f t="shared" si="144"/>
        <v>2025-05-25ExpenseHome Depot51335 Project Expense - Materials50.05</v>
      </c>
      <c r="G2332" s="15">
        <f t="shared" si="145"/>
        <v>45802</v>
      </c>
      <c r="H2332" s="16" t="str">
        <f>IF((IFERROR((VLOOKUP(D2332,'Automation (QBO)'!A:B,2,FALSE)),"0"))=0,"Suspense",(IFERROR((VLOOKUP(D2332,'Automation (QBO)'!A:B,2,FALSE)),"Suspense")))</f>
        <v>Project Expense - Materials</v>
      </c>
      <c r="I2332" s="17">
        <f t="shared" si="146"/>
        <v>50.05</v>
      </c>
      <c r="J2332" s="12" t="str">
        <f t="shared" si="147"/>
        <v>Project Expense - Materials</v>
      </c>
    </row>
    <row r="2333" spans="1:10" ht="16">
      <c r="A2333" s="13" t="s">
        <v>831</v>
      </c>
      <c r="B2333" s="12" t="s">
        <v>78</v>
      </c>
      <c r="C2333" s="12" t="s">
        <v>81</v>
      </c>
      <c r="D2333" s="12" t="s">
        <v>199</v>
      </c>
      <c r="E2333" s="12">
        <v>-2.34</v>
      </c>
      <c r="F2333" s="14" t="str">
        <f t="shared" si="144"/>
        <v>2025-05-25ExpenseHome Depot21020 GST/HST Payable-2.34</v>
      </c>
      <c r="G2333" s="15">
        <f t="shared" si="145"/>
        <v>45802</v>
      </c>
      <c r="H2333" s="16" t="str">
        <f>IF((IFERROR((VLOOKUP(D2333,'Automation (QBO)'!A:B,2,FALSE)),"0"))=0,"Suspense",(IFERROR((VLOOKUP(D2333,'Automation (QBO)'!A:B,2,FALSE)),"Suspense")))</f>
        <v>GST/HST Payable</v>
      </c>
      <c r="I2333" s="17">
        <f t="shared" si="146"/>
        <v>-2.34</v>
      </c>
      <c r="J2333" s="12" t="str">
        <f t="shared" si="147"/>
        <v>GST/HST Payable</v>
      </c>
    </row>
    <row r="2334" spans="1:10" ht="16">
      <c r="A2334" s="13" t="s">
        <v>831</v>
      </c>
      <c r="B2334" s="12" t="s">
        <v>78</v>
      </c>
      <c r="C2334" s="12" t="s">
        <v>101</v>
      </c>
      <c r="D2334" s="12" t="s">
        <v>315</v>
      </c>
      <c r="E2334" s="12">
        <v>89.59</v>
      </c>
      <c r="F2334" s="14" t="str">
        <f t="shared" si="144"/>
        <v>2025-05-25ExpenseAmazon17015 Tools &amp; Equipment89.59</v>
      </c>
      <c r="G2334" s="15">
        <f t="shared" si="145"/>
        <v>45802</v>
      </c>
      <c r="H2334" s="16" t="str">
        <f>IF((IFERROR((VLOOKUP(D2334,'Automation (QBO)'!A:B,2,FALSE)),"0"))=0,"Suspense",(IFERROR((VLOOKUP(D2334,'Automation (QBO)'!A:B,2,FALSE)),"Suspense")))</f>
        <v>Tools &amp; Equipment</v>
      </c>
      <c r="I2334" s="17">
        <f t="shared" si="146"/>
        <v>89.59</v>
      </c>
      <c r="J2334" s="12" t="str">
        <f t="shared" si="147"/>
        <v>Tools &amp; Equipment</v>
      </c>
    </row>
    <row r="2335" spans="1:10" ht="16">
      <c r="A2335" s="13" t="s">
        <v>831</v>
      </c>
      <c r="B2335" s="12" t="s">
        <v>78</v>
      </c>
      <c r="C2335" s="12" t="s">
        <v>101</v>
      </c>
      <c r="D2335" s="12" t="s">
        <v>199</v>
      </c>
      <c r="E2335" s="12">
        <v>0</v>
      </c>
      <c r="F2335" s="14" t="str">
        <f t="shared" si="144"/>
        <v>2025-05-25ExpenseAmazon21020 GST/HST Payable0</v>
      </c>
      <c r="G2335" s="15">
        <f t="shared" si="145"/>
        <v>45802</v>
      </c>
      <c r="H2335" s="16" t="str">
        <f>IF((IFERROR((VLOOKUP(D2335,'Automation (QBO)'!A:B,2,FALSE)),"0"))=0,"Suspense",(IFERROR((VLOOKUP(D2335,'Automation (QBO)'!A:B,2,FALSE)),"Suspense")))</f>
        <v>GST/HST Payable</v>
      </c>
      <c r="I2335" s="17">
        <f t="shared" si="146"/>
        <v>0</v>
      </c>
      <c r="J2335" s="12" t="str">
        <f t="shared" si="147"/>
        <v>GST/HST Payable</v>
      </c>
    </row>
    <row r="2336" spans="1:10" ht="16">
      <c r="A2336" s="13" t="s">
        <v>831</v>
      </c>
      <c r="B2336" s="12" t="s">
        <v>78</v>
      </c>
      <c r="C2336" s="12" t="s">
        <v>81</v>
      </c>
      <c r="D2336" s="12" t="s">
        <v>506</v>
      </c>
      <c r="E2336" s="12">
        <v>52.39</v>
      </c>
      <c r="F2336" s="14" t="str">
        <f t="shared" si="144"/>
        <v>2025-05-25ExpenseHome Depot21010 Credit Card (CIBC Visa)52.39</v>
      </c>
      <c r="G2336" s="15">
        <f t="shared" si="145"/>
        <v>45802</v>
      </c>
      <c r="H2336" s="16" t="str">
        <f>IF((IFERROR((VLOOKUP(D2336,'Automation (QBO)'!A:B,2,FALSE)),"0"))=0,"Suspense",(IFERROR((VLOOKUP(D2336,'Automation (QBO)'!A:B,2,FALSE)),"Suspense")))</f>
        <v>Credit Card (CIBC Visa)</v>
      </c>
      <c r="I2336" s="17">
        <f t="shared" si="146"/>
        <v>52.39</v>
      </c>
      <c r="J2336" s="12" t="str">
        <f t="shared" si="147"/>
        <v>Credit Card (CIBC Visa)</v>
      </c>
    </row>
    <row r="2337" spans="1:10" ht="16">
      <c r="A2337" s="13" t="s">
        <v>831</v>
      </c>
      <c r="B2337" s="12" t="s">
        <v>78</v>
      </c>
      <c r="C2337" s="12" t="s">
        <v>83</v>
      </c>
      <c r="D2337" s="12" t="s">
        <v>506</v>
      </c>
      <c r="E2337" s="12">
        <v>23</v>
      </c>
      <c r="F2337" s="14" t="str">
        <f t="shared" si="144"/>
        <v>2025-05-25ExpenseMV Recycling and Waste Centre21010 Credit Card (CIBC Visa)23</v>
      </c>
      <c r="G2337" s="15">
        <f t="shared" si="145"/>
        <v>45802</v>
      </c>
      <c r="H2337" s="16" t="str">
        <f>IF((IFERROR((VLOOKUP(D2337,'Automation (QBO)'!A:B,2,FALSE)),"0"))=0,"Suspense",(IFERROR((VLOOKUP(D2337,'Automation (QBO)'!A:B,2,FALSE)),"Suspense")))</f>
        <v>Credit Card (CIBC Visa)</v>
      </c>
      <c r="I2337" s="17">
        <f t="shared" si="146"/>
        <v>23</v>
      </c>
      <c r="J2337" s="12" t="str">
        <f t="shared" si="147"/>
        <v>Credit Card (CIBC Visa)</v>
      </c>
    </row>
    <row r="2338" spans="1:10" ht="16">
      <c r="A2338" s="13" t="s">
        <v>831</v>
      </c>
      <c r="B2338" s="12" t="s">
        <v>78</v>
      </c>
      <c r="C2338" s="12" t="s">
        <v>101</v>
      </c>
      <c r="D2338" s="12" t="s">
        <v>506</v>
      </c>
      <c r="E2338" s="12">
        <v>89.59</v>
      </c>
      <c r="F2338" s="14" t="str">
        <f t="shared" si="144"/>
        <v>2025-05-25ExpenseAmazon21010 Credit Card (CIBC Visa)89.59</v>
      </c>
      <c r="G2338" s="15">
        <f t="shared" si="145"/>
        <v>45802</v>
      </c>
      <c r="H2338" s="16" t="str">
        <f>IF((IFERROR((VLOOKUP(D2338,'Automation (QBO)'!A:B,2,FALSE)),"0"))=0,"Suspense",(IFERROR((VLOOKUP(D2338,'Automation (QBO)'!A:B,2,FALSE)),"Suspense")))</f>
        <v>Credit Card (CIBC Visa)</v>
      </c>
      <c r="I2338" s="17">
        <f t="shared" si="146"/>
        <v>89.59</v>
      </c>
      <c r="J2338" s="12" t="str">
        <f t="shared" si="147"/>
        <v>Credit Card (CIBC Visa)</v>
      </c>
    </row>
    <row r="2339" spans="1:10" ht="16">
      <c r="A2339" s="13" t="s">
        <v>832</v>
      </c>
      <c r="B2339" s="12" t="s">
        <v>84</v>
      </c>
      <c r="C2339" s="12" t="s">
        <v>754</v>
      </c>
      <c r="D2339" s="12" t="s">
        <v>666</v>
      </c>
      <c r="E2339" s="12">
        <v>100000</v>
      </c>
      <c r="F2339" s="14" t="str">
        <f t="shared" si="144"/>
        <v>2025-05-26InvoiceBrowns Newport Village:BSH NewPort Patio Project12000 [Accounts Receivable]100000</v>
      </c>
      <c r="G2339" s="15">
        <f t="shared" si="145"/>
        <v>45803</v>
      </c>
      <c r="H2339" s="16" t="str">
        <f>IF((IFERROR((VLOOKUP(D2339,'Automation (QBO)'!A:B,2,FALSE)),"0"))=0,"Suspense",(IFERROR((VLOOKUP(D2339,'Automation (QBO)'!A:B,2,FALSE)),"Suspense")))</f>
        <v>Accounts Recievable - Suspense</v>
      </c>
      <c r="I2339" s="17">
        <f t="shared" si="146"/>
        <v>100000</v>
      </c>
      <c r="J2339" s="12" t="str">
        <f t="shared" si="147"/>
        <v>Accounts Recievable - Suspense</v>
      </c>
    </row>
    <row r="2340" spans="1:10" ht="16">
      <c r="A2340" s="13" t="s">
        <v>832</v>
      </c>
      <c r="B2340" s="12" t="s">
        <v>84</v>
      </c>
      <c r="C2340" s="12" t="s">
        <v>754</v>
      </c>
      <c r="D2340" s="12" t="s">
        <v>218</v>
      </c>
      <c r="E2340" s="12">
        <v>100000</v>
      </c>
      <c r="F2340" s="14" t="str">
        <f t="shared" si="144"/>
        <v>2025-05-26InvoiceBrowns Newport Village:BSH NewPort Patio Project21045 Deposit Received100000</v>
      </c>
      <c r="G2340" s="15">
        <f t="shared" si="145"/>
        <v>45803</v>
      </c>
      <c r="H2340" s="16" t="str">
        <f>IF((IFERROR((VLOOKUP(D2340,'Automation (QBO)'!A:B,2,FALSE)),"0"))=0,"Suspense",(IFERROR((VLOOKUP(D2340,'Automation (QBO)'!A:B,2,FALSE)),"Suspense")))</f>
        <v>Liability - Depostis Received</v>
      </c>
      <c r="I2340" s="17">
        <f t="shared" si="146"/>
        <v>100000</v>
      </c>
      <c r="J2340" s="12" t="str">
        <f t="shared" si="147"/>
        <v>Liability - Depostis Received</v>
      </c>
    </row>
    <row r="2341" spans="1:10" ht="16">
      <c r="A2341" s="13" t="s">
        <v>832</v>
      </c>
      <c r="B2341" s="12" t="s">
        <v>84</v>
      </c>
      <c r="C2341" s="12" t="s">
        <v>754</v>
      </c>
      <c r="D2341" s="12" t="s">
        <v>199</v>
      </c>
      <c r="E2341" s="12">
        <v>0</v>
      </c>
      <c r="F2341" s="14" t="str">
        <f t="shared" si="144"/>
        <v>2025-05-26InvoiceBrowns Newport Village:BSH NewPort Patio Project21020 GST/HST Payable0</v>
      </c>
      <c r="G2341" s="15">
        <f t="shared" si="145"/>
        <v>45803</v>
      </c>
      <c r="H2341" s="16" t="str">
        <f>IF((IFERROR((VLOOKUP(D2341,'Automation (QBO)'!A:B,2,FALSE)),"0"))=0,"Suspense",(IFERROR((VLOOKUP(D2341,'Automation (QBO)'!A:B,2,FALSE)),"Suspense")))</f>
        <v>GST/HST Payable</v>
      </c>
      <c r="I2341" s="17">
        <f t="shared" si="146"/>
        <v>0</v>
      </c>
      <c r="J2341" s="12" t="str">
        <f t="shared" si="147"/>
        <v>GST/HST Payable</v>
      </c>
    </row>
    <row r="2342" spans="1:10" ht="16">
      <c r="A2342" s="13" t="s">
        <v>832</v>
      </c>
      <c r="B2342" s="12" t="s">
        <v>84</v>
      </c>
      <c r="C2342" s="12" t="s">
        <v>114</v>
      </c>
      <c r="D2342" s="12" t="s">
        <v>759</v>
      </c>
      <c r="E2342" s="12">
        <v>325</v>
      </c>
      <c r="F2342" s="14" t="str">
        <f t="shared" si="144"/>
        <v>2025-05-26InvoiceGarden of Granite Winery:Garden of Granite Project41006 Labour - General325</v>
      </c>
      <c r="G2342" s="15">
        <f t="shared" si="145"/>
        <v>45803</v>
      </c>
      <c r="H2342" s="16" t="str">
        <f>IF((IFERROR((VLOOKUP(D2342,'Automation (QBO)'!A:B,2,FALSE)),"0"))=0,"Suspense",(IFERROR((VLOOKUP(D2342,'Automation (QBO)'!A:B,2,FALSE)),"Suspense")))</f>
        <v>Labour - General</v>
      </c>
      <c r="I2342" s="17">
        <f t="shared" si="146"/>
        <v>325</v>
      </c>
      <c r="J2342" s="12" t="str">
        <f t="shared" si="147"/>
        <v>Labour - General</v>
      </c>
    </row>
    <row r="2343" spans="1:10" ht="16">
      <c r="A2343" s="13" t="s">
        <v>832</v>
      </c>
      <c r="B2343" s="12" t="s">
        <v>84</v>
      </c>
      <c r="C2343" s="12" t="s">
        <v>114</v>
      </c>
      <c r="D2343" s="12" t="s">
        <v>762</v>
      </c>
      <c r="E2343" s="12">
        <v>65</v>
      </c>
      <c r="F2343" s="14" t="str">
        <f t="shared" si="144"/>
        <v>2025-05-26InvoiceGarden of Granite Winery:Garden of Granite Project42025 Margin - Labour65</v>
      </c>
      <c r="G2343" s="15">
        <f t="shared" si="145"/>
        <v>45803</v>
      </c>
      <c r="H2343" s="16" t="str">
        <f>IF((IFERROR((VLOOKUP(D2343,'Automation (QBO)'!A:B,2,FALSE)),"0"))=0,"Suspense",(IFERROR((VLOOKUP(D2343,'Automation (QBO)'!A:B,2,FALSE)),"Suspense")))</f>
        <v>Margin - Labour</v>
      </c>
      <c r="I2343" s="17">
        <f t="shared" si="146"/>
        <v>65</v>
      </c>
      <c r="J2343" s="12" t="str">
        <f t="shared" si="147"/>
        <v>Margin - Labour</v>
      </c>
    </row>
    <row r="2344" spans="1:10" ht="16">
      <c r="A2344" s="13" t="s">
        <v>832</v>
      </c>
      <c r="B2344" s="12" t="s">
        <v>84</v>
      </c>
      <c r="C2344" s="12" t="s">
        <v>114</v>
      </c>
      <c r="D2344" s="12" t="s">
        <v>666</v>
      </c>
      <c r="E2344" s="12">
        <v>9700.06</v>
      </c>
      <c r="F2344" s="14" t="str">
        <f t="shared" si="144"/>
        <v>2025-05-26InvoiceGarden of Granite Winery:Garden of Granite Project12000 [Accounts Receivable]9700.06</v>
      </c>
      <c r="G2344" s="15">
        <f t="shared" si="145"/>
        <v>45803</v>
      </c>
      <c r="H2344" s="16" t="str">
        <f>IF((IFERROR((VLOOKUP(D2344,'Automation (QBO)'!A:B,2,FALSE)),"0"))=0,"Suspense",(IFERROR((VLOOKUP(D2344,'Automation (QBO)'!A:B,2,FALSE)),"Suspense")))</f>
        <v>Accounts Recievable - Suspense</v>
      </c>
      <c r="I2344" s="17">
        <f t="shared" si="146"/>
        <v>9700.06</v>
      </c>
      <c r="J2344" s="12" t="str">
        <f t="shared" si="147"/>
        <v>Accounts Recievable - Suspense</v>
      </c>
    </row>
    <row r="2345" spans="1:10" ht="16">
      <c r="A2345" s="13" t="s">
        <v>832</v>
      </c>
      <c r="B2345" s="12" t="s">
        <v>84</v>
      </c>
      <c r="C2345" s="12" t="s">
        <v>114</v>
      </c>
      <c r="D2345" s="12" t="s">
        <v>667</v>
      </c>
      <c r="E2345" s="12">
        <v>7373.47</v>
      </c>
      <c r="F2345" s="14" t="str">
        <f t="shared" si="144"/>
        <v>2025-05-26InvoiceGarden of Granite Winery:Garden of Granite Project41005 Labour - Project Managment7373.47</v>
      </c>
      <c r="G2345" s="15">
        <f t="shared" si="145"/>
        <v>45803</v>
      </c>
      <c r="H2345" s="16" t="str">
        <f>IF((IFERROR((VLOOKUP(D2345,'Automation (QBO)'!A:B,2,FALSE)),"0"))=0,"Suspense",(IFERROR((VLOOKUP(D2345,'Automation (QBO)'!A:B,2,FALSE)),"Suspense")))</f>
        <v>Labour - Project Managment</v>
      </c>
      <c r="I2345" s="17">
        <f t="shared" si="146"/>
        <v>7373.47</v>
      </c>
      <c r="J2345" s="12" t="str">
        <f t="shared" si="147"/>
        <v>Labour - Project Managment</v>
      </c>
    </row>
    <row r="2346" spans="1:10" ht="16">
      <c r="A2346" s="13" t="s">
        <v>832</v>
      </c>
      <c r="B2346" s="12" t="s">
        <v>84</v>
      </c>
      <c r="C2346" s="12" t="s">
        <v>114</v>
      </c>
      <c r="D2346" s="12" t="s">
        <v>761</v>
      </c>
      <c r="E2346" s="12">
        <v>1474.69</v>
      </c>
      <c r="F2346" s="14" t="str">
        <f t="shared" si="144"/>
        <v>2025-05-26InvoiceGarden of Granite Winery:Garden of Granite Project42020 Margin - Subcontractor1474.69</v>
      </c>
      <c r="G2346" s="15">
        <f t="shared" si="145"/>
        <v>45803</v>
      </c>
      <c r="H2346" s="16" t="str">
        <f>IF((IFERROR((VLOOKUP(D2346,'Automation (QBO)'!A:B,2,FALSE)),"0"))=0,"Suspense",(IFERROR((VLOOKUP(D2346,'Automation (QBO)'!A:B,2,FALSE)),"Suspense")))</f>
        <v>Margin - Subcontractor</v>
      </c>
      <c r="I2346" s="17">
        <f t="shared" si="146"/>
        <v>1474.69</v>
      </c>
      <c r="J2346" s="12" t="str">
        <f t="shared" si="147"/>
        <v>Margin - Subcontractor</v>
      </c>
    </row>
    <row r="2347" spans="1:10" ht="16">
      <c r="A2347" s="13" t="s">
        <v>832</v>
      </c>
      <c r="B2347" s="12" t="s">
        <v>84</v>
      </c>
      <c r="C2347" s="12" t="s">
        <v>114</v>
      </c>
      <c r="D2347" s="12" t="s">
        <v>199</v>
      </c>
      <c r="E2347" s="12">
        <v>461.9</v>
      </c>
      <c r="F2347" s="14" t="str">
        <f t="shared" si="144"/>
        <v>2025-05-26InvoiceGarden of Granite Winery:Garden of Granite Project21020 GST/HST Payable461.9</v>
      </c>
      <c r="G2347" s="15">
        <f t="shared" si="145"/>
        <v>45803</v>
      </c>
      <c r="H2347" s="16" t="str">
        <f>IF((IFERROR((VLOOKUP(D2347,'Automation (QBO)'!A:B,2,FALSE)),"0"))=0,"Suspense",(IFERROR((VLOOKUP(D2347,'Automation (QBO)'!A:B,2,FALSE)),"Suspense")))</f>
        <v>GST/HST Payable</v>
      </c>
      <c r="I2347" s="17">
        <f t="shared" si="146"/>
        <v>461.9</v>
      </c>
      <c r="J2347" s="12" t="str">
        <f t="shared" si="147"/>
        <v>GST/HST Payable</v>
      </c>
    </row>
    <row r="2348" spans="1:10" ht="16">
      <c r="A2348" s="13" t="s">
        <v>832</v>
      </c>
      <c r="B2348" s="12" t="s">
        <v>84</v>
      </c>
      <c r="C2348" s="12" t="s">
        <v>754</v>
      </c>
      <c r="D2348" s="12" t="s">
        <v>666</v>
      </c>
      <c r="E2348" s="12">
        <v>0</v>
      </c>
      <c r="F2348" s="14" t="str">
        <f t="shared" si="144"/>
        <v>2025-05-26InvoiceBrowns Newport Village:BSH NewPort Patio Project12000 [Accounts Receivable]0</v>
      </c>
      <c r="G2348" s="15">
        <f t="shared" si="145"/>
        <v>45803</v>
      </c>
      <c r="H2348" s="16" t="str">
        <f>IF((IFERROR((VLOOKUP(D2348,'Automation (QBO)'!A:B,2,FALSE)),"0"))=0,"Suspense",(IFERROR((VLOOKUP(D2348,'Automation (QBO)'!A:B,2,FALSE)),"Suspense")))</f>
        <v>Accounts Recievable - Suspense</v>
      </c>
      <c r="I2348" s="17">
        <f t="shared" si="146"/>
        <v>0</v>
      </c>
      <c r="J2348" s="12" t="str">
        <f t="shared" si="147"/>
        <v>Accounts Recievable - Suspense</v>
      </c>
    </row>
    <row r="2349" spans="1:10" ht="16">
      <c r="A2349" s="13" t="s">
        <v>832</v>
      </c>
      <c r="B2349" s="12" t="s">
        <v>84</v>
      </c>
      <c r="C2349" s="12" t="s">
        <v>754</v>
      </c>
      <c r="D2349" s="12" t="s">
        <v>667</v>
      </c>
      <c r="E2349" s="12">
        <v>18475</v>
      </c>
      <c r="F2349" s="14" t="str">
        <f t="shared" si="144"/>
        <v>2025-05-26InvoiceBrowns Newport Village:BSH NewPort Patio Project41005 Labour - Project Managment18475</v>
      </c>
      <c r="G2349" s="15">
        <f t="shared" si="145"/>
        <v>45803</v>
      </c>
      <c r="H2349" s="16" t="str">
        <f>IF((IFERROR((VLOOKUP(D2349,'Automation (QBO)'!A:B,2,FALSE)),"0"))=0,"Suspense",(IFERROR((VLOOKUP(D2349,'Automation (QBO)'!A:B,2,FALSE)),"Suspense")))</f>
        <v>Labour - Project Managment</v>
      </c>
      <c r="I2349" s="17">
        <f t="shared" si="146"/>
        <v>18475</v>
      </c>
      <c r="J2349" s="12" t="str">
        <f t="shared" si="147"/>
        <v>Labour - Project Managment</v>
      </c>
    </row>
    <row r="2350" spans="1:10" ht="16">
      <c r="A2350" s="13" t="s">
        <v>832</v>
      </c>
      <c r="B2350" s="12" t="s">
        <v>84</v>
      </c>
      <c r="C2350" s="12" t="s">
        <v>754</v>
      </c>
      <c r="D2350" s="12" t="s">
        <v>761</v>
      </c>
      <c r="E2350" s="12">
        <v>3695</v>
      </c>
      <c r="F2350" s="14" t="str">
        <f t="shared" si="144"/>
        <v>2025-05-26InvoiceBrowns Newport Village:BSH NewPort Patio Project42020 Margin - Subcontractor3695</v>
      </c>
      <c r="G2350" s="15">
        <f t="shared" si="145"/>
        <v>45803</v>
      </c>
      <c r="H2350" s="16" t="str">
        <f>IF((IFERROR((VLOOKUP(D2350,'Automation (QBO)'!A:B,2,FALSE)),"0"))=0,"Suspense",(IFERROR((VLOOKUP(D2350,'Automation (QBO)'!A:B,2,FALSE)),"Suspense")))</f>
        <v>Margin - Subcontractor</v>
      </c>
      <c r="I2350" s="17">
        <f t="shared" si="146"/>
        <v>3695</v>
      </c>
      <c r="J2350" s="12" t="str">
        <f t="shared" si="147"/>
        <v>Margin - Subcontractor</v>
      </c>
    </row>
    <row r="2351" spans="1:10" ht="16">
      <c r="A2351" s="13" t="s">
        <v>832</v>
      </c>
      <c r="B2351" s="12" t="s">
        <v>84</v>
      </c>
      <c r="C2351" s="12" t="s">
        <v>754</v>
      </c>
      <c r="D2351" s="12" t="s">
        <v>758</v>
      </c>
      <c r="E2351" s="12">
        <v>1329</v>
      </c>
      <c r="F2351" s="14" t="str">
        <f t="shared" si="144"/>
        <v>2025-05-26InvoiceBrowns Newport Village:BSH NewPort Patio Project42010 Rental - External1329</v>
      </c>
      <c r="G2351" s="15">
        <f t="shared" si="145"/>
        <v>45803</v>
      </c>
      <c r="H2351" s="16" t="str">
        <f>IF((IFERROR((VLOOKUP(D2351,'Automation (QBO)'!A:B,2,FALSE)),"0"))=0,"Suspense",(IFERROR((VLOOKUP(D2351,'Automation (QBO)'!A:B,2,FALSE)),"Suspense")))</f>
        <v>Rental - External</v>
      </c>
      <c r="I2351" s="17">
        <f t="shared" si="146"/>
        <v>1329</v>
      </c>
      <c r="J2351" s="12" t="str">
        <f t="shared" si="147"/>
        <v>Rental - External</v>
      </c>
    </row>
    <row r="2352" spans="1:10" ht="16">
      <c r="A2352" s="13" t="s">
        <v>832</v>
      </c>
      <c r="B2352" s="12" t="s">
        <v>84</v>
      </c>
      <c r="C2352" s="12" t="s">
        <v>754</v>
      </c>
      <c r="D2352" s="12" t="s">
        <v>763</v>
      </c>
      <c r="E2352" s="12">
        <v>265.8</v>
      </c>
      <c r="F2352" s="14" t="str">
        <f t="shared" si="144"/>
        <v>2025-05-26InvoiceBrowns Newport Village:BSH NewPort Patio Project42030 Margin - Rental265.8</v>
      </c>
      <c r="G2352" s="15">
        <f t="shared" si="145"/>
        <v>45803</v>
      </c>
      <c r="H2352" s="16" t="str">
        <f>IF((IFERROR((VLOOKUP(D2352,'Automation (QBO)'!A:B,2,FALSE)),"0"))=0,"Suspense",(IFERROR((VLOOKUP(D2352,'Automation (QBO)'!A:B,2,FALSE)),"Suspense")))</f>
        <v>Margin - Rental</v>
      </c>
      <c r="I2352" s="17">
        <f t="shared" si="146"/>
        <v>265.8</v>
      </c>
      <c r="J2352" s="12" t="str">
        <f t="shared" si="147"/>
        <v>Margin - Rental</v>
      </c>
    </row>
    <row r="2353" spans="1:10" ht="16">
      <c r="A2353" s="13" t="s">
        <v>832</v>
      </c>
      <c r="B2353" s="12" t="s">
        <v>84</v>
      </c>
      <c r="C2353" s="12" t="s">
        <v>754</v>
      </c>
      <c r="D2353" s="12" t="s">
        <v>844</v>
      </c>
      <c r="E2353" s="12">
        <v>455.4</v>
      </c>
      <c r="F2353" s="14" t="str">
        <f t="shared" si="144"/>
        <v>2025-05-26InvoiceBrowns Newport Village:BSH NewPort Patio Project42035 Billable Expense Income455.4</v>
      </c>
      <c r="G2353" s="15">
        <f t="shared" si="145"/>
        <v>45803</v>
      </c>
      <c r="H2353" s="16" t="str">
        <f>IF((IFERROR((VLOOKUP(D2353,'Automation (QBO)'!A:B,2,FALSE)),"0"))=0,"Suspense",(IFERROR((VLOOKUP(D2353,'Automation (QBO)'!A:B,2,FALSE)),"Suspense")))</f>
        <v>Suspense</v>
      </c>
      <c r="I2353" s="17">
        <f t="shared" si="146"/>
        <v>455.4</v>
      </c>
      <c r="J2353" s="12" t="str">
        <f t="shared" si="147"/>
        <v>Suspense</v>
      </c>
    </row>
    <row r="2354" spans="1:10" ht="16">
      <c r="A2354" s="13" t="s">
        <v>832</v>
      </c>
      <c r="B2354" s="12" t="s">
        <v>84</v>
      </c>
      <c r="C2354" s="12" t="s">
        <v>754</v>
      </c>
      <c r="D2354" s="12" t="s">
        <v>760</v>
      </c>
      <c r="E2354" s="12">
        <v>91.08</v>
      </c>
      <c r="F2354" s="14" t="str">
        <f t="shared" si="144"/>
        <v>2025-05-26InvoiceBrowns Newport Village:BSH NewPort Patio Project42015 Margin - Materials91.08</v>
      </c>
      <c r="G2354" s="15">
        <f t="shared" si="145"/>
        <v>45803</v>
      </c>
      <c r="H2354" s="16" t="str">
        <f>IF((IFERROR((VLOOKUP(D2354,'Automation (QBO)'!A:B,2,FALSE)),"0"))=0,"Suspense",(IFERROR((VLOOKUP(D2354,'Automation (QBO)'!A:B,2,FALSE)),"Suspense")))</f>
        <v>Margin - Materials</v>
      </c>
      <c r="I2354" s="17">
        <f t="shared" si="146"/>
        <v>91.08</v>
      </c>
      <c r="J2354" s="12" t="str">
        <f t="shared" si="147"/>
        <v>Margin - Materials</v>
      </c>
    </row>
    <row r="2355" spans="1:10" ht="16">
      <c r="A2355" s="13" t="s">
        <v>832</v>
      </c>
      <c r="B2355" s="12" t="s">
        <v>84</v>
      </c>
      <c r="C2355" s="12" t="s">
        <v>754</v>
      </c>
      <c r="D2355" s="12" t="s">
        <v>759</v>
      </c>
      <c r="E2355" s="12">
        <v>5850</v>
      </c>
      <c r="F2355" s="14" t="str">
        <f t="shared" si="144"/>
        <v>2025-05-26InvoiceBrowns Newport Village:BSH NewPort Patio Project41006 Labour - General5850</v>
      </c>
      <c r="G2355" s="15">
        <f t="shared" si="145"/>
        <v>45803</v>
      </c>
      <c r="H2355" s="16" t="str">
        <f>IF((IFERROR((VLOOKUP(D2355,'Automation (QBO)'!A:B,2,FALSE)),"0"))=0,"Suspense",(IFERROR((VLOOKUP(D2355,'Automation (QBO)'!A:B,2,FALSE)),"Suspense")))</f>
        <v>Labour - General</v>
      </c>
      <c r="I2355" s="17">
        <f t="shared" si="146"/>
        <v>5850</v>
      </c>
      <c r="J2355" s="12" t="str">
        <f t="shared" si="147"/>
        <v>Labour - General</v>
      </c>
    </row>
    <row r="2356" spans="1:10" ht="16">
      <c r="A2356" s="13" t="s">
        <v>832</v>
      </c>
      <c r="B2356" s="12" t="s">
        <v>84</v>
      </c>
      <c r="C2356" s="12" t="s">
        <v>754</v>
      </c>
      <c r="D2356" s="12" t="s">
        <v>762</v>
      </c>
      <c r="E2356" s="12">
        <v>1170</v>
      </c>
      <c r="F2356" s="14" t="str">
        <f t="shared" si="144"/>
        <v>2025-05-26InvoiceBrowns Newport Village:BSH NewPort Patio Project42025 Margin - Labour1170</v>
      </c>
      <c r="G2356" s="15">
        <f t="shared" si="145"/>
        <v>45803</v>
      </c>
      <c r="H2356" s="16" t="str">
        <f>IF((IFERROR((VLOOKUP(D2356,'Automation (QBO)'!A:B,2,FALSE)),"0"))=0,"Suspense",(IFERROR((VLOOKUP(D2356,'Automation (QBO)'!A:B,2,FALSE)),"Suspense")))</f>
        <v>Margin - Labour</v>
      </c>
      <c r="I2356" s="17">
        <f t="shared" si="146"/>
        <v>1170</v>
      </c>
      <c r="J2356" s="12" t="str">
        <f t="shared" si="147"/>
        <v>Margin - Labour</v>
      </c>
    </row>
    <row r="2357" spans="1:10" ht="16">
      <c r="A2357" s="13" t="s">
        <v>832</v>
      </c>
      <c r="B2357" s="12" t="s">
        <v>84</v>
      </c>
      <c r="C2357" s="12" t="s">
        <v>754</v>
      </c>
      <c r="D2357" s="12" t="s">
        <v>218</v>
      </c>
      <c r="E2357" s="12">
        <v>-32897.839999999997</v>
      </c>
      <c r="F2357" s="14" t="str">
        <f t="shared" si="144"/>
        <v>2025-05-26InvoiceBrowns Newport Village:BSH NewPort Patio Project21045 Deposit Received-32897.84</v>
      </c>
      <c r="G2357" s="15">
        <f t="shared" si="145"/>
        <v>45803</v>
      </c>
      <c r="H2357" s="16" t="str">
        <f>IF((IFERROR((VLOOKUP(D2357,'Automation (QBO)'!A:B,2,FALSE)),"0"))=0,"Suspense",(IFERROR((VLOOKUP(D2357,'Automation (QBO)'!A:B,2,FALSE)),"Suspense")))</f>
        <v>Liability - Depostis Received</v>
      </c>
      <c r="I2357" s="17">
        <f t="shared" si="146"/>
        <v>-32897.839999999997</v>
      </c>
      <c r="J2357" s="12" t="str">
        <f t="shared" si="147"/>
        <v>Liability - Depostis Received</v>
      </c>
    </row>
    <row r="2358" spans="1:10" ht="16">
      <c r="A2358" s="13" t="s">
        <v>832</v>
      </c>
      <c r="B2358" s="12" t="s">
        <v>84</v>
      </c>
      <c r="C2358" s="12" t="s">
        <v>754</v>
      </c>
      <c r="D2358" s="12" t="s">
        <v>199</v>
      </c>
      <c r="E2358" s="12">
        <v>1566.56</v>
      </c>
      <c r="F2358" s="14" t="str">
        <f t="shared" si="144"/>
        <v>2025-05-26InvoiceBrowns Newport Village:BSH NewPort Patio Project21020 GST/HST Payable1566.56</v>
      </c>
      <c r="G2358" s="15">
        <f t="shared" si="145"/>
        <v>45803</v>
      </c>
      <c r="H2358" s="16" t="str">
        <f>IF((IFERROR((VLOOKUP(D2358,'Automation (QBO)'!A:B,2,FALSE)),"0"))=0,"Suspense",(IFERROR((VLOOKUP(D2358,'Automation (QBO)'!A:B,2,FALSE)),"Suspense")))</f>
        <v>GST/HST Payable</v>
      </c>
      <c r="I2358" s="17">
        <f t="shared" si="146"/>
        <v>1566.56</v>
      </c>
      <c r="J2358" s="12" t="str">
        <f t="shared" si="147"/>
        <v>GST/HST Payable</v>
      </c>
    </row>
    <row r="2359" spans="1:10" ht="16">
      <c r="A2359" s="13" t="s">
        <v>832</v>
      </c>
      <c r="B2359" s="12" t="s">
        <v>84</v>
      </c>
      <c r="C2359" s="12" t="s">
        <v>754</v>
      </c>
      <c r="D2359" s="12" t="s">
        <v>199</v>
      </c>
      <c r="E2359" s="12">
        <v>0</v>
      </c>
      <c r="F2359" s="14" t="str">
        <f t="shared" si="144"/>
        <v>2025-05-26InvoiceBrowns Newport Village:BSH NewPort Patio Project21020 GST/HST Payable0</v>
      </c>
      <c r="G2359" s="15">
        <f t="shared" si="145"/>
        <v>45803</v>
      </c>
      <c r="H2359" s="16" t="str">
        <f>IF((IFERROR((VLOOKUP(D2359,'Automation (QBO)'!A:B,2,FALSE)),"0"))=0,"Suspense",(IFERROR((VLOOKUP(D2359,'Automation (QBO)'!A:B,2,FALSE)),"Suspense")))</f>
        <v>GST/HST Payable</v>
      </c>
      <c r="I2359" s="17">
        <f t="shared" si="146"/>
        <v>0</v>
      </c>
      <c r="J2359" s="12" t="str">
        <f t="shared" si="147"/>
        <v>GST/HST Payable</v>
      </c>
    </row>
    <row r="2360" spans="1:10" ht="16">
      <c r="A2360" s="13" t="s">
        <v>832</v>
      </c>
      <c r="B2360" s="12" t="s">
        <v>99</v>
      </c>
      <c r="D2360" s="12" t="s">
        <v>201</v>
      </c>
      <c r="E2360" s="12">
        <v>-5000</v>
      </c>
      <c r="F2360" s="14" t="str">
        <f t="shared" si="144"/>
        <v>2025-05-26Credit Card Payment11005 Chequing (CIBC)-5000</v>
      </c>
      <c r="G2360" s="15">
        <f t="shared" si="145"/>
        <v>45803</v>
      </c>
      <c r="H2360" s="16" t="str">
        <f>IF((IFERROR((VLOOKUP(D2360,'Automation (QBO)'!A:B,2,FALSE)),"0"))=0,"Suspense",(IFERROR((VLOOKUP(D2360,'Automation (QBO)'!A:B,2,FALSE)),"Suspense")))</f>
        <v>Chequing (CIBC)</v>
      </c>
      <c r="I2360" s="17">
        <f t="shared" si="146"/>
        <v>-5000</v>
      </c>
      <c r="J2360" s="12" t="str">
        <f t="shared" si="147"/>
        <v>Chequing (CIBC)</v>
      </c>
    </row>
    <row r="2361" spans="1:10" ht="16">
      <c r="A2361" s="13" t="s">
        <v>832</v>
      </c>
      <c r="B2361" s="12" t="s">
        <v>78</v>
      </c>
      <c r="C2361" s="12" t="s">
        <v>111</v>
      </c>
      <c r="D2361" s="12" t="s">
        <v>655</v>
      </c>
      <c r="E2361" s="12">
        <v>327</v>
      </c>
      <c r="F2361" s="14" t="str">
        <f t="shared" si="144"/>
        <v>2025-05-26ExpenseReload Contracting Ltd.51320 Project Expense - Subcontractors327</v>
      </c>
      <c r="G2361" s="15">
        <f t="shared" si="145"/>
        <v>45803</v>
      </c>
      <c r="H2361" s="16" t="str">
        <f>IF((IFERROR((VLOOKUP(D2361,'Automation (QBO)'!A:B,2,FALSE)),"0"))=0,"Suspense",(IFERROR((VLOOKUP(D2361,'Automation (QBO)'!A:B,2,FALSE)),"Suspense")))</f>
        <v>Project Expense - Subcontractors</v>
      </c>
      <c r="I2361" s="17">
        <f t="shared" si="146"/>
        <v>327</v>
      </c>
      <c r="J2361" s="12" t="str">
        <f t="shared" si="147"/>
        <v>Project Expense - Subcontractors</v>
      </c>
    </row>
    <row r="2362" spans="1:10" ht="16">
      <c r="A2362" s="13" t="s">
        <v>832</v>
      </c>
      <c r="B2362" s="12" t="s">
        <v>78</v>
      </c>
      <c r="C2362" s="12" t="s">
        <v>111</v>
      </c>
      <c r="D2362" s="12" t="s">
        <v>199</v>
      </c>
      <c r="E2362" s="12">
        <v>-16.350000000000001</v>
      </c>
      <c r="F2362" s="14" t="str">
        <f t="shared" si="144"/>
        <v>2025-05-26ExpenseReload Contracting Ltd.21020 GST/HST Payable-16.35</v>
      </c>
      <c r="G2362" s="15">
        <f t="shared" si="145"/>
        <v>45803</v>
      </c>
      <c r="H2362" s="16" t="str">
        <f>IF((IFERROR((VLOOKUP(D2362,'Automation (QBO)'!A:B,2,FALSE)),"0"))=0,"Suspense",(IFERROR((VLOOKUP(D2362,'Automation (QBO)'!A:B,2,FALSE)),"Suspense")))</f>
        <v>GST/HST Payable</v>
      </c>
      <c r="I2362" s="17">
        <f t="shared" si="146"/>
        <v>-16.350000000000001</v>
      </c>
      <c r="J2362" s="12" t="str">
        <f t="shared" si="147"/>
        <v>GST/HST Payable</v>
      </c>
    </row>
    <row r="2363" spans="1:10" ht="16">
      <c r="A2363" s="13" t="s">
        <v>832</v>
      </c>
      <c r="B2363" s="12" t="s">
        <v>78</v>
      </c>
      <c r="C2363" s="12" t="s">
        <v>712</v>
      </c>
      <c r="D2363" s="12" t="s">
        <v>655</v>
      </c>
      <c r="E2363" s="12">
        <v>2166</v>
      </c>
      <c r="F2363" s="14" t="str">
        <f t="shared" si="144"/>
        <v>2025-05-26ExpenseJosh Sathiananthan LTD.51320 Project Expense - Subcontractors2166</v>
      </c>
      <c r="G2363" s="15">
        <f t="shared" si="145"/>
        <v>45803</v>
      </c>
      <c r="H2363" s="16" t="str">
        <f>IF((IFERROR((VLOOKUP(D2363,'Automation (QBO)'!A:B,2,FALSE)),"0"))=0,"Suspense",(IFERROR((VLOOKUP(D2363,'Automation (QBO)'!A:B,2,FALSE)),"Suspense")))</f>
        <v>Project Expense - Subcontractors</v>
      </c>
      <c r="I2363" s="17">
        <f t="shared" si="146"/>
        <v>2166</v>
      </c>
      <c r="J2363" s="12" t="str">
        <f t="shared" si="147"/>
        <v>Project Expense - Subcontractors</v>
      </c>
    </row>
    <row r="2364" spans="1:10" ht="16">
      <c r="A2364" s="13" t="s">
        <v>832</v>
      </c>
      <c r="B2364" s="12" t="s">
        <v>78</v>
      </c>
      <c r="C2364" s="12" t="s">
        <v>712</v>
      </c>
      <c r="D2364" s="12" t="s">
        <v>199</v>
      </c>
      <c r="E2364" s="12">
        <v>0</v>
      </c>
      <c r="F2364" s="14" t="str">
        <f t="shared" si="144"/>
        <v>2025-05-26ExpenseJosh Sathiananthan LTD.21020 GST/HST Payable0</v>
      </c>
      <c r="G2364" s="15">
        <f t="shared" si="145"/>
        <v>45803</v>
      </c>
      <c r="H2364" s="16" t="str">
        <f>IF((IFERROR((VLOOKUP(D2364,'Automation (QBO)'!A:B,2,FALSE)),"0"))=0,"Suspense",(IFERROR((VLOOKUP(D2364,'Automation (QBO)'!A:B,2,FALSE)),"Suspense")))</f>
        <v>GST/HST Payable</v>
      </c>
      <c r="I2364" s="17">
        <f t="shared" si="146"/>
        <v>0</v>
      </c>
      <c r="J2364" s="12" t="str">
        <f t="shared" si="147"/>
        <v>GST/HST Payable</v>
      </c>
    </row>
    <row r="2365" spans="1:10" ht="16">
      <c r="A2365" s="13" t="s">
        <v>832</v>
      </c>
      <c r="B2365" s="12" t="s">
        <v>78</v>
      </c>
      <c r="C2365" s="12" t="s">
        <v>92</v>
      </c>
      <c r="D2365" s="12" t="s">
        <v>201</v>
      </c>
      <c r="E2365" s="12">
        <v>-723.01</v>
      </c>
      <c r="F2365" s="14" t="str">
        <f t="shared" si="144"/>
        <v>2025-05-26ExpenseBDC11005 Chequing (CIBC)-723.01</v>
      </c>
      <c r="G2365" s="15">
        <f t="shared" si="145"/>
        <v>45803</v>
      </c>
      <c r="H2365" s="16" t="str">
        <f>IF((IFERROR((VLOOKUP(D2365,'Automation (QBO)'!A:B,2,FALSE)),"0"))=0,"Suspense",(IFERROR((VLOOKUP(D2365,'Automation (QBO)'!A:B,2,FALSE)),"Suspense")))</f>
        <v>Chequing (CIBC)</v>
      </c>
      <c r="I2365" s="17">
        <f t="shared" si="146"/>
        <v>-723.01</v>
      </c>
      <c r="J2365" s="12" t="str">
        <f t="shared" si="147"/>
        <v>Chequing (CIBC)</v>
      </c>
    </row>
    <row r="2366" spans="1:10" ht="16">
      <c r="A2366" s="13" t="s">
        <v>832</v>
      </c>
      <c r="B2366" s="12" t="s">
        <v>78</v>
      </c>
      <c r="C2366" s="12" t="s">
        <v>92</v>
      </c>
      <c r="D2366" s="12" t="s">
        <v>681</v>
      </c>
      <c r="E2366" s="12">
        <v>-723.01</v>
      </c>
      <c r="F2366" s="14" t="str">
        <f t="shared" si="144"/>
        <v>2025-05-26ExpenseBDC22010 Bank Loan - BDC (002)-723.01</v>
      </c>
      <c r="G2366" s="15">
        <f t="shared" si="145"/>
        <v>45803</v>
      </c>
      <c r="H2366" s="16" t="str">
        <f>IF((IFERROR((VLOOKUP(D2366,'Automation (QBO)'!A:B,2,FALSE)),"0"))=0,"Suspense",(IFERROR((VLOOKUP(D2366,'Automation (QBO)'!A:B,2,FALSE)),"Suspense")))</f>
        <v>Bank Loan 2 (BDC)</v>
      </c>
      <c r="I2366" s="17">
        <f t="shared" si="146"/>
        <v>-723.01</v>
      </c>
      <c r="J2366" s="12" t="str">
        <f t="shared" si="147"/>
        <v>Bank Loan 2 (BDC)</v>
      </c>
    </row>
    <row r="2367" spans="1:10" ht="16">
      <c r="A2367" s="13" t="s">
        <v>832</v>
      </c>
      <c r="B2367" s="12" t="s">
        <v>78</v>
      </c>
      <c r="C2367" s="12" t="s">
        <v>92</v>
      </c>
      <c r="D2367" s="12" t="s">
        <v>199</v>
      </c>
      <c r="E2367" s="12">
        <v>0</v>
      </c>
      <c r="F2367" s="14" t="str">
        <f t="shared" si="144"/>
        <v>2025-05-26ExpenseBDC21020 GST/HST Payable0</v>
      </c>
      <c r="G2367" s="15">
        <f t="shared" si="145"/>
        <v>45803</v>
      </c>
      <c r="H2367" s="16" t="str">
        <f>IF((IFERROR((VLOOKUP(D2367,'Automation (QBO)'!A:B,2,FALSE)),"0"))=0,"Suspense",(IFERROR((VLOOKUP(D2367,'Automation (QBO)'!A:B,2,FALSE)),"Suspense")))</f>
        <v>GST/HST Payable</v>
      </c>
      <c r="I2367" s="17">
        <f t="shared" si="146"/>
        <v>0</v>
      </c>
      <c r="J2367" s="12" t="str">
        <f t="shared" si="147"/>
        <v>GST/HST Payable</v>
      </c>
    </row>
    <row r="2368" spans="1:10" ht="16">
      <c r="A2368" s="13" t="s">
        <v>832</v>
      </c>
      <c r="B2368" s="12" t="s">
        <v>78</v>
      </c>
      <c r="C2368" s="12" t="s">
        <v>318</v>
      </c>
      <c r="D2368" s="12" t="s">
        <v>655</v>
      </c>
      <c r="E2368" s="12">
        <v>1300</v>
      </c>
      <c r="F2368" s="14" t="str">
        <f t="shared" si="144"/>
        <v>2025-05-26ExpenseSeasons Mechanical LTD51320 Project Expense - Subcontractors1300</v>
      </c>
      <c r="G2368" s="15">
        <f t="shared" si="145"/>
        <v>45803</v>
      </c>
      <c r="H2368" s="16" t="str">
        <f>IF((IFERROR((VLOOKUP(D2368,'Automation (QBO)'!A:B,2,FALSE)),"0"))=0,"Suspense",(IFERROR((VLOOKUP(D2368,'Automation (QBO)'!A:B,2,FALSE)),"Suspense")))</f>
        <v>Project Expense - Subcontractors</v>
      </c>
      <c r="I2368" s="17">
        <f t="shared" si="146"/>
        <v>1300</v>
      </c>
      <c r="J2368" s="12" t="str">
        <f t="shared" si="147"/>
        <v>Project Expense - Subcontractors</v>
      </c>
    </row>
    <row r="2369" spans="1:10" ht="16">
      <c r="A2369" s="13" t="s">
        <v>832</v>
      </c>
      <c r="B2369" s="12" t="s">
        <v>78</v>
      </c>
      <c r="C2369" s="12" t="s">
        <v>318</v>
      </c>
      <c r="D2369" s="12" t="s">
        <v>199</v>
      </c>
      <c r="E2369" s="12">
        <v>-65</v>
      </c>
      <c r="F2369" s="14" t="str">
        <f t="shared" si="144"/>
        <v>2025-05-26ExpenseSeasons Mechanical LTD21020 GST/HST Payable-65</v>
      </c>
      <c r="G2369" s="15">
        <f t="shared" si="145"/>
        <v>45803</v>
      </c>
      <c r="H2369" s="16" t="str">
        <f>IF((IFERROR((VLOOKUP(D2369,'Automation (QBO)'!A:B,2,FALSE)),"0"))=0,"Suspense",(IFERROR((VLOOKUP(D2369,'Automation (QBO)'!A:B,2,FALSE)),"Suspense")))</f>
        <v>GST/HST Payable</v>
      </c>
      <c r="I2369" s="17">
        <f t="shared" si="146"/>
        <v>-65</v>
      </c>
      <c r="J2369" s="12" t="str">
        <f t="shared" si="147"/>
        <v>GST/HST Payable</v>
      </c>
    </row>
    <row r="2370" spans="1:10" ht="16">
      <c r="A2370" s="13" t="s">
        <v>832</v>
      </c>
      <c r="B2370" s="12" t="s">
        <v>78</v>
      </c>
      <c r="C2370" s="12" t="s">
        <v>847</v>
      </c>
      <c r="D2370" s="12" t="s">
        <v>655</v>
      </c>
      <c r="E2370" s="12">
        <v>2924</v>
      </c>
      <c r="F2370" s="14" t="str">
        <f t="shared" ref="F2370:F2433" si="148">A2370&amp;B2370&amp;C2370&amp;D2370&amp;E2370</f>
        <v>2025-05-26ExpenseNew World Waterproofing Ltd.51320 Project Expense - Subcontractors2924</v>
      </c>
      <c r="G2370" s="15">
        <f t="shared" ref="G2370:G2433" si="149">IFERROR((DATEVALUE(A2370)),A2370)</f>
        <v>45803</v>
      </c>
      <c r="H2370" s="16" t="str">
        <f>IF((IFERROR((VLOOKUP(D2370,'Automation (QBO)'!A:B,2,FALSE)),"0"))=0,"Suspense",(IFERROR((VLOOKUP(D2370,'Automation (QBO)'!A:B,2,FALSE)),"Suspense")))</f>
        <v>Project Expense - Subcontractors</v>
      </c>
      <c r="I2370" s="17">
        <f t="shared" ref="I2370:I2433" si="150">E2370</f>
        <v>2924</v>
      </c>
      <c r="J2370" s="12" t="str">
        <f t="shared" ref="J2370:J2433" si="151">H2370</f>
        <v>Project Expense - Subcontractors</v>
      </c>
    </row>
    <row r="2371" spans="1:10" ht="16">
      <c r="A2371" s="13" t="s">
        <v>832</v>
      </c>
      <c r="B2371" s="12" t="s">
        <v>78</v>
      </c>
      <c r="C2371" s="12" t="s">
        <v>847</v>
      </c>
      <c r="D2371" s="12" t="s">
        <v>199</v>
      </c>
      <c r="E2371" s="12">
        <v>-146.19999999999999</v>
      </c>
      <c r="F2371" s="14" t="str">
        <f t="shared" si="148"/>
        <v>2025-05-26ExpenseNew World Waterproofing Ltd.21020 GST/HST Payable-146.2</v>
      </c>
      <c r="G2371" s="15">
        <f t="shared" si="149"/>
        <v>45803</v>
      </c>
      <c r="H2371" s="16" t="str">
        <f>IF((IFERROR((VLOOKUP(D2371,'Automation (QBO)'!A:B,2,FALSE)),"0"))=0,"Suspense",(IFERROR((VLOOKUP(D2371,'Automation (QBO)'!A:B,2,FALSE)),"Suspense")))</f>
        <v>GST/HST Payable</v>
      </c>
      <c r="I2371" s="17">
        <f t="shared" si="150"/>
        <v>-146.19999999999999</v>
      </c>
      <c r="J2371" s="12" t="str">
        <f t="shared" si="151"/>
        <v>GST/HST Payable</v>
      </c>
    </row>
    <row r="2372" spans="1:10" ht="16">
      <c r="A2372" s="13" t="s">
        <v>832</v>
      </c>
      <c r="B2372" s="12" t="s">
        <v>78</v>
      </c>
      <c r="C2372" s="12" t="s">
        <v>847</v>
      </c>
      <c r="D2372" s="12" t="s">
        <v>201</v>
      </c>
      <c r="E2372" s="12">
        <v>-3070.2</v>
      </c>
      <c r="F2372" s="14" t="str">
        <f t="shared" si="148"/>
        <v>2025-05-26ExpenseNew World Waterproofing Ltd.11005 Chequing (CIBC)-3070.2</v>
      </c>
      <c r="G2372" s="15">
        <f t="shared" si="149"/>
        <v>45803</v>
      </c>
      <c r="H2372" s="16" t="str">
        <f>IF((IFERROR((VLOOKUP(D2372,'Automation (QBO)'!A:B,2,FALSE)),"0"))=0,"Suspense",(IFERROR((VLOOKUP(D2372,'Automation (QBO)'!A:B,2,FALSE)),"Suspense")))</f>
        <v>Chequing (CIBC)</v>
      </c>
      <c r="I2372" s="17">
        <f t="shared" si="150"/>
        <v>-3070.2</v>
      </c>
      <c r="J2372" s="12" t="str">
        <f t="shared" si="151"/>
        <v>Chequing (CIBC)</v>
      </c>
    </row>
    <row r="2373" spans="1:10" ht="16">
      <c r="A2373" s="13" t="s">
        <v>832</v>
      </c>
      <c r="B2373" s="12" t="s">
        <v>78</v>
      </c>
      <c r="C2373" s="12" t="s">
        <v>712</v>
      </c>
      <c r="D2373" s="12" t="s">
        <v>201</v>
      </c>
      <c r="E2373" s="12">
        <v>-2166</v>
      </c>
      <c r="F2373" s="14" t="str">
        <f t="shared" si="148"/>
        <v>2025-05-26ExpenseJosh Sathiananthan LTD.11005 Chequing (CIBC)-2166</v>
      </c>
      <c r="G2373" s="15">
        <f t="shared" si="149"/>
        <v>45803</v>
      </c>
      <c r="H2373" s="16" t="str">
        <f>IF((IFERROR((VLOOKUP(D2373,'Automation (QBO)'!A:B,2,FALSE)),"0"))=0,"Suspense",(IFERROR((VLOOKUP(D2373,'Automation (QBO)'!A:B,2,FALSE)),"Suspense")))</f>
        <v>Chequing (CIBC)</v>
      </c>
      <c r="I2373" s="17">
        <f t="shared" si="150"/>
        <v>-2166</v>
      </c>
      <c r="J2373" s="12" t="str">
        <f t="shared" si="151"/>
        <v>Chequing (CIBC)</v>
      </c>
    </row>
    <row r="2374" spans="1:10" ht="16">
      <c r="A2374" s="13" t="s">
        <v>832</v>
      </c>
      <c r="B2374" s="12" t="s">
        <v>78</v>
      </c>
      <c r="C2374" s="12" t="s">
        <v>111</v>
      </c>
      <c r="D2374" s="12" t="s">
        <v>201</v>
      </c>
      <c r="E2374" s="12">
        <v>-343.35</v>
      </c>
      <c r="F2374" s="14" t="str">
        <f t="shared" si="148"/>
        <v>2025-05-26ExpenseReload Contracting Ltd.11005 Chequing (CIBC)-343.35</v>
      </c>
      <c r="G2374" s="15">
        <f t="shared" si="149"/>
        <v>45803</v>
      </c>
      <c r="H2374" s="16" t="str">
        <f>IF((IFERROR((VLOOKUP(D2374,'Automation (QBO)'!A:B,2,FALSE)),"0"))=0,"Suspense",(IFERROR((VLOOKUP(D2374,'Automation (QBO)'!A:B,2,FALSE)),"Suspense")))</f>
        <v>Chequing (CIBC)</v>
      </c>
      <c r="I2374" s="17">
        <f t="shared" si="150"/>
        <v>-343.35</v>
      </c>
      <c r="J2374" s="12" t="str">
        <f t="shared" si="151"/>
        <v>Chequing (CIBC)</v>
      </c>
    </row>
    <row r="2375" spans="1:10" ht="16">
      <c r="A2375" s="13" t="s">
        <v>832</v>
      </c>
      <c r="B2375" s="12" t="s">
        <v>78</v>
      </c>
      <c r="C2375" s="12" t="s">
        <v>318</v>
      </c>
      <c r="D2375" s="12" t="s">
        <v>201</v>
      </c>
      <c r="E2375" s="12">
        <v>-1365</v>
      </c>
      <c r="F2375" s="14" t="str">
        <f t="shared" si="148"/>
        <v>2025-05-26ExpenseSeasons Mechanical LTD11005 Chequing (CIBC)-1365</v>
      </c>
      <c r="G2375" s="15">
        <f t="shared" si="149"/>
        <v>45803</v>
      </c>
      <c r="H2375" s="16" t="str">
        <f>IF((IFERROR((VLOOKUP(D2375,'Automation (QBO)'!A:B,2,FALSE)),"0"))=0,"Suspense",(IFERROR((VLOOKUP(D2375,'Automation (QBO)'!A:B,2,FALSE)),"Suspense")))</f>
        <v>Chequing (CIBC)</v>
      </c>
      <c r="I2375" s="17">
        <f t="shared" si="150"/>
        <v>-1365</v>
      </c>
      <c r="J2375" s="12" t="str">
        <f t="shared" si="151"/>
        <v>Chequing (CIBC)</v>
      </c>
    </row>
    <row r="2376" spans="1:10" ht="16">
      <c r="A2376" s="13" t="s">
        <v>832</v>
      </c>
      <c r="B2376" s="12" t="s">
        <v>78</v>
      </c>
      <c r="C2376" s="12" t="s">
        <v>128</v>
      </c>
      <c r="D2376" s="12" t="s">
        <v>203</v>
      </c>
      <c r="E2376" s="12">
        <v>25.14</v>
      </c>
      <c r="F2376" s="14" t="str">
        <f t="shared" si="148"/>
        <v>2025-05-26ExpenseThe Coquitlam Grill52190 Meals &amp; Entertainment25.14</v>
      </c>
      <c r="G2376" s="15">
        <f t="shared" si="149"/>
        <v>45803</v>
      </c>
      <c r="H2376" s="16" t="str">
        <f>IF((IFERROR((VLOOKUP(D2376,'Automation (QBO)'!A:B,2,FALSE)),"0"))=0,"Suspense",(IFERROR((VLOOKUP(D2376,'Automation (QBO)'!A:B,2,FALSE)),"Suspense")))</f>
        <v>Meals &amp; Entertainment</v>
      </c>
      <c r="I2376" s="17">
        <f t="shared" si="150"/>
        <v>25.14</v>
      </c>
      <c r="J2376" s="12" t="str">
        <f t="shared" si="151"/>
        <v>Meals &amp; Entertainment</v>
      </c>
    </row>
    <row r="2377" spans="1:10" ht="16">
      <c r="A2377" s="13" t="s">
        <v>832</v>
      </c>
      <c r="B2377" s="12" t="s">
        <v>78</v>
      </c>
      <c r="C2377" s="12" t="s">
        <v>128</v>
      </c>
      <c r="D2377" s="12" t="s">
        <v>203</v>
      </c>
      <c r="E2377" s="12">
        <v>5.25</v>
      </c>
      <c r="F2377" s="14" t="str">
        <f t="shared" si="148"/>
        <v>2025-05-26ExpenseThe Coquitlam Grill52190 Meals &amp; Entertainment5.25</v>
      </c>
      <c r="G2377" s="15">
        <f t="shared" si="149"/>
        <v>45803</v>
      </c>
      <c r="H2377" s="16" t="str">
        <f>IF((IFERROR((VLOOKUP(D2377,'Automation (QBO)'!A:B,2,FALSE)),"0"))=0,"Suspense",(IFERROR((VLOOKUP(D2377,'Automation (QBO)'!A:B,2,FALSE)),"Suspense")))</f>
        <v>Meals &amp; Entertainment</v>
      </c>
      <c r="I2377" s="17">
        <f t="shared" si="150"/>
        <v>5.25</v>
      </c>
      <c r="J2377" s="12" t="str">
        <f t="shared" si="151"/>
        <v>Meals &amp; Entertainment</v>
      </c>
    </row>
    <row r="2378" spans="1:10" ht="16">
      <c r="A2378" s="13" t="s">
        <v>832</v>
      </c>
      <c r="B2378" s="12" t="s">
        <v>78</v>
      </c>
      <c r="C2378" s="12" t="s">
        <v>128</v>
      </c>
      <c r="D2378" s="12" t="s">
        <v>199</v>
      </c>
      <c r="E2378" s="12">
        <v>-1.1000000000000001</v>
      </c>
      <c r="F2378" s="14" t="str">
        <f t="shared" si="148"/>
        <v>2025-05-26ExpenseThe Coquitlam Grill21020 GST/HST Payable-1.1</v>
      </c>
      <c r="G2378" s="15">
        <f t="shared" si="149"/>
        <v>45803</v>
      </c>
      <c r="H2378" s="16" t="str">
        <f>IF((IFERROR((VLOOKUP(D2378,'Automation (QBO)'!A:B,2,FALSE)),"0"))=0,"Suspense",(IFERROR((VLOOKUP(D2378,'Automation (QBO)'!A:B,2,FALSE)),"Suspense")))</f>
        <v>GST/HST Payable</v>
      </c>
      <c r="I2378" s="17">
        <f t="shared" si="150"/>
        <v>-1.1000000000000001</v>
      </c>
      <c r="J2378" s="12" t="str">
        <f t="shared" si="151"/>
        <v>GST/HST Payable</v>
      </c>
    </row>
    <row r="2379" spans="1:10" ht="16">
      <c r="A2379" s="13" t="s">
        <v>832</v>
      </c>
      <c r="B2379" s="12" t="s">
        <v>78</v>
      </c>
      <c r="C2379" s="12" t="s">
        <v>128</v>
      </c>
      <c r="D2379" s="12" t="s">
        <v>199</v>
      </c>
      <c r="E2379" s="12">
        <v>0</v>
      </c>
      <c r="F2379" s="14" t="str">
        <f t="shared" si="148"/>
        <v>2025-05-26ExpenseThe Coquitlam Grill21020 GST/HST Payable0</v>
      </c>
      <c r="G2379" s="15">
        <f t="shared" si="149"/>
        <v>45803</v>
      </c>
      <c r="H2379" s="16" t="str">
        <f>IF((IFERROR((VLOOKUP(D2379,'Automation (QBO)'!A:B,2,FALSE)),"0"))=0,"Suspense",(IFERROR((VLOOKUP(D2379,'Automation (QBO)'!A:B,2,FALSE)),"Suspense")))</f>
        <v>GST/HST Payable</v>
      </c>
      <c r="I2379" s="17">
        <f t="shared" si="150"/>
        <v>0</v>
      </c>
      <c r="J2379" s="12" t="str">
        <f t="shared" si="151"/>
        <v>GST/HST Payable</v>
      </c>
    </row>
    <row r="2380" spans="1:10" ht="16">
      <c r="A2380" s="13" t="s">
        <v>832</v>
      </c>
      <c r="B2380" s="12" t="s">
        <v>78</v>
      </c>
      <c r="C2380" s="12" t="s">
        <v>128</v>
      </c>
      <c r="D2380" s="12" t="s">
        <v>506</v>
      </c>
      <c r="E2380" s="12">
        <v>31.49</v>
      </c>
      <c r="F2380" s="14" t="str">
        <f t="shared" si="148"/>
        <v>2025-05-26ExpenseThe Coquitlam Grill21010 Credit Card (CIBC Visa)31.49</v>
      </c>
      <c r="G2380" s="15">
        <f t="shared" si="149"/>
        <v>45803</v>
      </c>
      <c r="H2380" s="16" t="str">
        <f>IF((IFERROR((VLOOKUP(D2380,'Automation (QBO)'!A:B,2,FALSE)),"0"))=0,"Suspense",(IFERROR((VLOOKUP(D2380,'Automation (QBO)'!A:B,2,FALSE)),"Suspense")))</f>
        <v>Credit Card (CIBC Visa)</v>
      </c>
      <c r="I2380" s="17">
        <f t="shared" si="150"/>
        <v>31.49</v>
      </c>
      <c r="J2380" s="12" t="str">
        <f t="shared" si="151"/>
        <v>Credit Card (CIBC Visa)</v>
      </c>
    </row>
    <row r="2381" spans="1:10" ht="16">
      <c r="A2381" s="13" t="s">
        <v>832</v>
      </c>
      <c r="B2381" s="12" t="s">
        <v>99</v>
      </c>
      <c r="D2381" s="12" t="s">
        <v>506</v>
      </c>
      <c r="E2381" s="12">
        <v>-5000</v>
      </c>
      <c r="F2381" s="14" t="str">
        <f t="shared" si="148"/>
        <v>2025-05-26Credit Card Payment21010 Credit Card (CIBC Visa)-5000</v>
      </c>
      <c r="G2381" s="15">
        <f t="shared" si="149"/>
        <v>45803</v>
      </c>
      <c r="H2381" s="16" t="str">
        <f>IF((IFERROR((VLOOKUP(D2381,'Automation (QBO)'!A:B,2,FALSE)),"0"))=0,"Suspense",(IFERROR((VLOOKUP(D2381,'Automation (QBO)'!A:B,2,FALSE)),"Suspense")))</f>
        <v>Credit Card (CIBC Visa)</v>
      </c>
      <c r="I2381" s="17">
        <f t="shared" si="150"/>
        <v>-5000</v>
      </c>
      <c r="J2381" s="12" t="str">
        <f t="shared" si="151"/>
        <v>Credit Card (CIBC Visa)</v>
      </c>
    </row>
    <row r="2382" spans="1:10" ht="16">
      <c r="A2382" s="13" t="s">
        <v>833</v>
      </c>
      <c r="B2382" s="12" t="s">
        <v>78</v>
      </c>
      <c r="C2382" s="12" t="s">
        <v>136</v>
      </c>
      <c r="D2382" s="12" t="s">
        <v>201</v>
      </c>
      <c r="E2382" s="12">
        <v>-7560</v>
      </c>
      <c r="F2382" s="14" t="str">
        <f t="shared" si="148"/>
        <v>2025-05-27ExpenseSheremeta Custom Cabinets &amp; Millwork11005 Chequing (CIBC)-7560</v>
      </c>
      <c r="G2382" s="15">
        <f t="shared" si="149"/>
        <v>45804</v>
      </c>
      <c r="H2382" s="16" t="str">
        <f>IF((IFERROR((VLOOKUP(D2382,'Automation (QBO)'!A:B,2,FALSE)),"0"))=0,"Suspense",(IFERROR((VLOOKUP(D2382,'Automation (QBO)'!A:B,2,FALSE)),"Suspense")))</f>
        <v>Chequing (CIBC)</v>
      </c>
      <c r="I2382" s="17">
        <f t="shared" si="150"/>
        <v>-7560</v>
      </c>
      <c r="J2382" s="12" t="str">
        <f t="shared" si="151"/>
        <v>Chequing (CIBC)</v>
      </c>
    </row>
    <row r="2383" spans="1:10" ht="16">
      <c r="A2383" s="13" t="s">
        <v>833</v>
      </c>
      <c r="B2383" s="12" t="s">
        <v>78</v>
      </c>
      <c r="C2383" s="12" t="s">
        <v>136</v>
      </c>
      <c r="D2383" s="12" t="s">
        <v>655</v>
      </c>
      <c r="E2383" s="12">
        <v>7200</v>
      </c>
      <c r="F2383" s="14" t="str">
        <f t="shared" si="148"/>
        <v>2025-05-27ExpenseSheremeta Custom Cabinets &amp; Millwork51320 Project Expense - Subcontractors7200</v>
      </c>
      <c r="G2383" s="15">
        <f t="shared" si="149"/>
        <v>45804</v>
      </c>
      <c r="H2383" s="16" t="str">
        <f>IF((IFERROR((VLOOKUP(D2383,'Automation (QBO)'!A:B,2,FALSE)),"0"))=0,"Suspense",(IFERROR((VLOOKUP(D2383,'Automation (QBO)'!A:B,2,FALSE)),"Suspense")))</f>
        <v>Project Expense - Subcontractors</v>
      </c>
      <c r="I2383" s="17">
        <f t="shared" si="150"/>
        <v>7200</v>
      </c>
      <c r="J2383" s="12" t="str">
        <f t="shared" si="151"/>
        <v>Project Expense - Subcontractors</v>
      </c>
    </row>
    <row r="2384" spans="1:10" ht="16">
      <c r="A2384" s="13" t="s">
        <v>833</v>
      </c>
      <c r="B2384" s="12" t="s">
        <v>78</v>
      </c>
      <c r="C2384" s="12" t="s">
        <v>136</v>
      </c>
      <c r="D2384" s="12" t="s">
        <v>199</v>
      </c>
      <c r="E2384" s="12">
        <v>-360</v>
      </c>
      <c r="F2384" s="14" t="str">
        <f t="shared" si="148"/>
        <v>2025-05-27ExpenseSheremeta Custom Cabinets &amp; Millwork21020 GST/HST Payable-360</v>
      </c>
      <c r="G2384" s="15">
        <f t="shared" si="149"/>
        <v>45804</v>
      </c>
      <c r="H2384" s="16" t="str">
        <f>IF((IFERROR((VLOOKUP(D2384,'Automation (QBO)'!A:B,2,FALSE)),"0"))=0,"Suspense",(IFERROR((VLOOKUP(D2384,'Automation (QBO)'!A:B,2,FALSE)),"Suspense")))</f>
        <v>GST/HST Payable</v>
      </c>
      <c r="I2384" s="17">
        <f t="shared" si="150"/>
        <v>-360</v>
      </c>
      <c r="J2384" s="12" t="str">
        <f t="shared" si="151"/>
        <v>GST/HST Payable</v>
      </c>
    </row>
    <row r="2385" spans="1:10" ht="16">
      <c r="A2385" s="13" t="s">
        <v>833</v>
      </c>
      <c r="B2385" s="12" t="s">
        <v>78</v>
      </c>
      <c r="C2385" s="12" t="s">
        <v>712</v>
      </c>
      <c r="D2385" s="12" t="s">
        <v>201</v>
      </c>
      <c r="E2385" s="12">
        <v>-2052</v>
      </c>
      <c r="F2385" s="14" t="str">
        <f t="shared" si="148"/>
        <v>2025-05-27ExpenseJosh Sathiananthan LTD.11005 Chequing (CIBC)-2052</v>
      </c>
      <c r="G2385" s="15">
        <f t="shared" si="149"/>
        <v>45804</v>
      </c>
      <c r="H2385" s="16" t="str">
        <f>IF((IFERROR((VLOOKUP(D2385,'Automation (QBO)'!A:B,2,FALSE)),"0"))=0,"Suspense",(IFERROR((VLOOKUP(D2385,'Automation (QBO)'!A:B,2,FALSE)),"Suspense")))</f>
        <v>Chequing (CIBC)</v>
      </c>
      <c r="I2385" s="17">
        <f t="shared" si="150"/>
        <v>-2052</v>
      </c>
      <c r="J2385" s="12" t="str">
        <f t="shared" si="151"/>
        <v>Chequing (CIBC)</v>
      </c>
    </row>
    <row r="2386" spans="1:10" ht="16">
      <c r="A2386" s="13" t="s">
        <v>833</v>
      </c>
      <c r="B2386" s="12" t="s">
        <v>78</v>
      </c>
      <c r="C2386" s="12" t="s">
        <v>712</v>
      </c>
      <c r="D2386" s="12" t="s">
        <v>655</v>
      </c>
      <c r="E2386" s="12">
        <v>2052</v>
      </c>
      <c r="F2386" s="14" t="str">
        <f t="shared" si="148"/>
        <v>2025-05-27ExpenseJosh Sathiananthan LTD.51320 Project Expense - Subcontractors2052</v>
      </c>
      <c r="G2386" s="15">
        <f t="shared" si="149"/>
        <v>45804</v>
      </c>
      <c r="H2386" s="16" t="str">
        <f>IF((IFERROR((VLOOKUP(D2386,'Automation (QBO)'!A:B,2,FALSE)),"0"))=0,"Suspense",(IFERROR((VLOOKUP(D2386,'Automation (QBO)'!A:B,2,FALSE)),"Suspense")))</f>
        <v>Project Expense - Subcontractors</v>
      </c>
      <c r="I2386" s="17">
        <f t="shared" si="150"/>
        <v>2052</v>
      </c>
      <c r="J2386" s="12" t="str">
        <f t="shared" si="151"/>
        <v>Project Expense - Subcontractors</v>
      </c>
    </row>
    <row r="2387" spans="1:10" ht="16">
      <c r="A2387" s="13" t="s">
        <v>833</v>
      </c>
      <c r="B2387" s="12" t="s">
        <v>78</v>
      </c>
      <c r="C2387" s="12" t="s">
        <v>712</v>
      </c>
      <c r="D2387" s="12" t="s">
        <v>199</v>
      </c>
      <c r="E2387" s="12">
        <v>0</v>
      </c>
      <c r="F2387" s="14" t="str">
        <f t="shared" si="148"/>
        <v>2025-05-27ExpenseJosh Sathiananthan LTD.21020 GST/HST Payable0</v>
      </c>
      <c r="G2387" s="15">
        <f t="shared" si="149"/>
        <v>45804</v>
      </c>
      <c r="H2387" s="16" t="str">
        <f>IF((IFERROR((VLOOKUP(D2387,'Automation (QBO)'!A:B,2,FALSE)),"0"))=0,"Suspense",(IFERROR((VLOOKUP(D2387,'Automation (QBO)'!A:B,2,FALSE)),"Suspense")))</f>
        <v>GST/HST Payable</v>
      </c>
      <c r="I2387" s="17">
        <f t="shared" si="150"/>
        <v>0</v>
      </c>
      <c r="J2387" s="12" t="str">
        <f t="shared" si="151"/>
        <v>GST/HST Payable</v>
      </c>
    </row>
    <row r="2388" spans="1:10" ht="16">
      <c r="A2388" s="13" t="s">
        <v>833</v>
      </c>
      <c r="B2388" s="12" t="s">
        <v>78</v>
      </c>
      <c r="C2388" s="12" t="s">
        <v>848</v>
      </c>
      <c r="D2388" s="12" t="s">
        <v>661</v>
      </c>
      <c r="E2388" s="12">
        <v>944.33</v>
      </c>
      <c r="F2388" s="14" t="str">
        <f t="shared" si="148"/>
        <v>2025-05-27ExpenseCrate &amp; Barrel51335 Project Expense - Materials944.33</v>
      </c>
      <c r="G2388" s="15">
        <f t="shared" si="149"/>
        <v>45804</v>
      </c>
      <c r="H2388" s="16" t="str">
        <f>IF((IFERROR((VLOOKUP(D2388,'Automation (QBO)'!A:B,2,FALSE)),"0"))=0,"Suspense",(IFERROR((VLOOKUP(D2388,'Automation (QBO)'!A:B,2,FALSE)),"Suspense")))</f>
        <v>Project Expense - Materials</v>
      </c>
      <c r="I2388" s="17">
        <f t="shared" si="150"/>
        <v>944.33</v>
      </c>
      <c r="J2388" s="12" t="str">
        <f t="shared" si="151"/>
        <v>Project Expense - Materials</v>
      </c>
    </row>
    <row r="2389" spans="1:10" ht="16">
      <c r="A2389" s="13" t="s">
        <v>833</v>
      </c>
      <c r="B2389" s="12" t="s">
        <v>78</v>
      </c>
      <c r="C2389" s="12" t="s">
        <v>848</v>
      </c>
      <c r="D2389" s="12" t="s">
        <v>199</v>
      </c>
      <c r="E2389" s="12">
        <v>-44.13</v>
      </c>
      <c r="F2389" s="14" t="str">
        <f t="shared" si="148"/>
        <v>2025-05-27ExpenseCrate &amp; Barrel21020 GST/HST Payable-44.13</v>
      </c>
      <c r="G2389" s="15">
        <f t="shared" si="149"/>
        <v>45804</v>
      </c>
      <c r="H2389" s="16" t="str">
        <f>IF((IFERROR((VLOOKUP(D2389,'Automation (QBO)'!A:B,2,FALSE)),"0"))=0,"Suspense",(IFERROR((VLOOKUP(D2389,'Automation (QBO)'!A:B,2,FALSE)),"Suspense")))</f>
        <v>GST/HST Payable</v>
      </c>
      <c r="I2389" s="17">
        <f t="shared" si="150"/>
        <v>-44.13</v>
      </c>
      <c r="J2389" s="12" t="str">
        <f t="shared" si="151"/>
        <v>GST/HST Payable</v>
      </c>
    </row>
    <row r="2390" spans="1:10" ht="16">
      <c r="A2390" s="13" t="s">
        <v>833</v>
      </c>
      <c r="B2390" s="12" t="s">
        <v>78</v>
      </c>
      <c r="C2390" s="12" t="s">
        <v>849</v>
      </c>
      <c r="D2390" s="12" t="s">
        <v>661</v>
      </c>
      <c r="E2390" s="12">
        <v>791.75</v>
      </c>
      <c r="F2390" s="14" t="str">
        <f t="shared" si="148"/>
        <v>2025-05-27ExpenseWayfair51335 Project Expense - Materials791.75</v>
      </c>
      <c r="G2390" s="15">
        <f t="shared" si="149"/>
        <v>45804</v>
      </c>
      <c r="H2390" s="16" t="str">
        <f>IF((IFERROR((VLOOKUP(D2390,'Automation (QBO)'!A:B,2,FALSE)),"0"))=0,"Suspense",(IFERROR((VLOOKUP(D2390,'Automation (QBO)'!A:B,2,FALSE)),"Suspense")))</f>
        <v>Project Expense - Materials</v>
      </c>
      <c r="I2390" s="17">
        <f t="shared" si="150"/>
        <v>791.75</v>
      </c>
      <c r="J2390" s="12" t="str">
        <f t="shared" si="151"/>
        <v>Project Expense - Materials</v>
      </c>
    </row>
    <row r="2391" spans="1:10" ht="16">
      <c r="A2391" s="13" t="s">
        <v>833</v>
      </c>
      <c r="B2391" s="12" t="s">
        <v>78</v>
      </c>
      <c r="C2391" s="12" t="s">
        <v>849</v>
      </c>
      <c r="D2391" s="12" t="s">
        <v>199</v>
      </c>
      <c r="E2391" s="12">
        <v>-37</v>
      </c>
      <c r="F2391" s="14" t="str">
        <f t="shared" si="148"/>
        <v>2025-05-27ExpenseWayfair21020 GST/HST Payable-37</v>
      </c>
      <c r="G2391" s="15">
        <f t="shared" si="149"/>
        <v>45804</v>
      </c>
      <c r="H2391" s="16" t="str">
        <f>IF((IFERROR((VLOOKUP(D2391,'Automation (QBO)'!A:B,2,FALSE)),"0"))=0,"Suspense",(IFERROR((VLOOKUP(D2391,'Automation (QBO)'!A:B,2,FALSE)),"Suspense")))</f>
        <v>GST/HST Payable</v>
      </c>
      <c r="I2391" s="17">
        <f t="shared" si="150"/>
        <v>-37</v>
      </c>
      <c r="J2391" s="12" t="str">
        <f t="shared" si="151"/>
        <v>GST/HST Payable</v>
      </c>
    </row>
    <row r="2392" spans="1:10" ht="16">
      <c r="A2392" s="13" t="s">
        <v>833</v>
      </c>
      <c r="B2392" s="12" t="s">
        <v>78</v>
      </c>
      <c r="C2392" s="12" t="s">
        <v>850</v>
      </c>
      <c r="D2392" s="12" t="s">
        <v>203</v>
      </c>
      <c r="E2392" s="12">
        <v>107.67</v>
      </c>
      <c r="F2392" s="14" t="str">
        <f t="shared" si="148"/>
        <v>2025-05-27ExpenseTicket Web52190 Meals &amp; Entertainment107.67</v>
      </c>
      <c r="G2392" s="15">
        <f t="shared" si="149"/>
        <v>45804</v>
      </c>
      <c r="H2392" s="16" t="str">
        <f>IF((IFERROR((VLOOKUP(D2392,'Automation (QBO)'!A:B,2,FALSE)),"0"))=0,"Suspense",(IFERROR((VLOOKUP(D2392,'Automation (QBO)'!A:B,2,FALSE)),"Suspense")))</f>
        <v>Meals &amp; Entertainment</v>
      </c>
      <c r="I2392" s="17">
        <f t="shared" si="150"/>
        <v>107.67</v>
      </c>
      <c r="J2392" s="12" t="str">
        <f t="shared" si="151"/>
        <v>Meals &amp; Entertainment</v>
      </c>
    </row>
    <row r="2393" spans="1:10" ht="16">
      <c r="A2393" s="13" t="s">
        <v>833</v>
      </c>
      <c r="B2393" s="12" t="s">
        <v>78</v>
      </c>
      <c r="C2393" s="12" t="s">
        <v>850</v>
      </c>
      <c r="D2393" s="12" t="s">
        <v>199</v>
      </c>
      <c r="E2393" s="12">
        <v>0</v>
      </c>
      <c r="F2393" s="14" t="str">
        <f t="shared" si="148"/>
        <v>2025-05-27ExpenseTicket Web21020 GST/HST Payable0</v>
      </c>
      <c r="G2393" s="15">
        <f t="shared" si="149"/>
        <v>45804</v>
      </c>
      <c r="H2393" s="16" t="str">
        <f>IF((IFERROR((VLOOKUP(D2393,'Automation (QBO)'!A:B,2,FALSE)),"0"))=0,"Suspense",(IFERROR((VLOOKUP(D2393,'Automation (QBO)'!A:B,2,FALSE)),"Suspense")))</f>
        <v>GST/HST Payable</v>
      </c>
      <c r="I2393" s="17">
        <f t="shared" si="150"/>
        <v>0</v>
      </c>
      <c r="J2393" s="12" t="str">
        <f t="shared" si="151"/>
        <v>GST/HST Payable</v>
      </c>
    </row>
    <row r="2394" spans="1:10" ht="16">
      <c r="A2394" s="13" t="s">
        <v>833</v>
      </c>
      <c r="B2394" s="12" t="s">
        <v>78</v>
      </c>
      <c r="C2394" s="12" t="s">
        <v>848</v>
      </c>
      <c r="D2394" s="12" t="s">
        <v>506</v>
      </c>
      <c r="E2394" s="12">
        <v>988.46</v>
      </c>
      <c r="F2394" s="14" t="str">
        <f t="shared" si="148"/>
        <v>2025-05-27ExpenseCrate &amp; Barrel21010 Credit Card (CIBC Visa)988.46</v>
      </c>
      <c r="G2394" s="15">
        <f t="shared" si="149"/>
        <v>45804</v>
      </c>
      <c r="H2394" s="16" t="str">
        <f>IF((IFERROR((VLOOKUP(D2394,'Automation (QBO)'!A:B,2,FALSE)),"0"))=0,"Suspense",(IFERROR((VLOOKUP(D2394,'Automation (QBO)'!A:B,2,FALSE)),"Suspense")))</f>
        <v>Credit Card (CIBC Visa)</v>
      </c>
      <c r="I2394" s="17">
        <f t="shared" si="150"/>
        <v>988.46</v>
      </c>
      <c r="J2394" s="12" t="str">
        <f t="shared" si="151"/>
        <v>Credit Card (CIBC Visa)</v>
      </c>
    </row>
    <row r="2395" spans="1:10" ht="16">
      <c r="A2395" s="13" t="s">
        <v>833</v>
      </c>
      <c r="B2395" s="12" t="s">
        <v>78</v>
      </c>
      <c r="C2395" s="12" t="s">
        <v>849</v>
      </c>
      <c r="D2395" s="12" t="s">
        <v>506</v>
      </c>
      <c r="E2395" s="12">
        <v>828.75</v>
      </c>
      <c r="F2395" s="14" t="str">
        <f t="shared" si="148"/>
        <v>2025-05-27ExpenseWayfair21010 Credit Card (CIBC Visa)828.75</v>
      </c>
      <c r="G2395" s="15">
        <f t="shared" si="149"/>
        <v>45804</v>
      </c>
      <c r="H2395" s="16" t="str">
        <f>IF((IFERROR((VLOOKUP(D2395,'Automation (QBO)'!A:B,2,FALSE)),"0"))=0,"Suspense",(IFERROR((VLOOKUP(D2395,'Automation (QBO)'!A:B,2,FALSE)),"Suspense")))</f>
        <v>Credit Card (CIBC Visa)</v>
      </c>
      <c r="I2395" s="17">
        <f t="shared" si="150"/>
        <v>828.75</v>
      </c>
      <c r="J2395" s="12" t="str">
        <f t="shared" si="151"/>
        <v>Credit Card (CIBC Visa)</v>
      </c>
    </row>
    <row r="2396" spans="1:10" ht="16">
      <c r="A2396" s="13" t="s">
        <v>833</v>
      </c>
      <c r="B2396" s="12" t="s">
        <v>78</v>
      </c>
      <c r="C2396" s="12" t="s">
        <v>850</v>
      </c>
      <c r="D2396" s="12" t="s">
        <v>506</v>
      </c>
      <c r="E2396" s="12">
        <v>107.67</v>
      </c>
      <c r="F2396" s="14" t="str">
        <f t="shared" si="148"/>
        <v>2025-05-27ExpenseTicket Web21010 Credit Card (CIBC Visa)107.67</v>
      </c>
      <c r="G2396" s="15">
        <f t="shared" si="149"/>
        <v>45804</v>
      </c>
      <c r="H2396" s="16" t="str">
        <f>IF((IFERROR((VLOOKUP(D2396,'Automation (QBO)'!A:B,2,FALSE)),"0"))=0,"Suspense",(IFERROR((VLOOKUP(D2396,'Automation (QBO)'!A:B,2,FALSE)),"Suspense")))</f>
        <v>Credit Card (CIBC Visa)</v>
      </c>
      <c r="I2396" s="17">
        <f t="shared" si="150"/>
        <v>107.67</v>
      </c>
      <c r="J2396" s="12" t="str">
        <f t="shared" si="151"/>
        <v>Credit Card (CIBC Visa)</v>
      </c>
    </row>
    <row r="2397" spans="1:10" ht="16">
      <c r="A2397" s="13" t="s">
        <v>851</v>
      </c>
      <c r="B2397" s="12" t="s">
        <v>78</v>
      </c>
      <c r="C2397" s="12" t="s">
        <v>88</v>
      </c>
      <c r="D2397" s="12" t="s">
        <v>688</v>
      </c>
      <c r="E2397" s="12">
        <v>391.47</v>
      </c>
      <c r="F2397" s="14" t="str">
        <f t="shared" si="148"/>
        <v>2025-05-28ExpenseBell Canada52206 Telephone391.47</v>
      </c>
      <c r="G2397" s="15">
        <f t="shared" si="149"/>
        <v>45805</v>
      </c>
      <c r="H2397" s="16" t="str">
        <f>IF((IFERROR((VLOOKUP(D2397,'Automation (QBO)'!A:B,2,FALSE)),"0"))=0,"Suspense",(IFERROR((VLOOKUP(D2397,'Automation (QBO)'!A:B,2,FALSE)),"Suspense")))</f>
        <v>Communications</v>
      </c>
      <c r="I2397" s="17">
        <f t="shared" si="150"/>
        <v>391.47</v>
      </c>
      <c r="J2397" s="12" t="str">
        <f t="shared" si="151"/>
        <v>Communications</v>
      </c>
    </row>
    <row r="2398" spans="1:10" ht="16">
      <c r="A2398" s="13" t="s">
        <v>851</v>
      </c>
      <c r="B2398" s="12" t="s">
        <v>78</v>
      </c>
      <c r="C2398" s="12" t="s">
        <v>88</v>
      </c>
      <c r="D2398" s="12" t="s">
        <v>199</v>
      </c>
      <c r="E2398" s="12">
        <v>-18.29</v>
      </c>
      <c r="F2398" s="14" t="str">
        <f t="shared" si="148"/>
        <v>2025-05-28ExpenseBell Canada21020 GST/HST Payable-18.29</v>
      </c>
      <c r="G2398" s="15">
        <f t="shared" si="149"/>
        <v>45805</v>
      </c>
      <c r="H2398" s="16" t="str">
        <f>IF((IFERROR((VLOOKUP(D2398,'Automation (QBO)'!A:B,2,FALSE)),"0"))=0,"Suspense",(IFERROR((VLOOKUP(D2398,'Automation (QBO)'!A:B,2,FALSE)),"Suspense")))</f>
        <v>GST/HST Payable</v>
      </c>
      <c r="I2398" s="17">
        <f t="shared" si="150"/>
        <v>-18.29</v>
      </c>
      <c r="J2398" s="12" t="str">
        <f t="shared" si="151"/>
        <v>GST/HST Payable</v>
      </c>
    </row>
    <row r="2399" spans="1:10" ht="16">
      <c r="A2399" s="13" t="s">
        <v>851</v>
      </c>
      <c r="B2399" s="12" t="s">
        <v>78</v>
      </c>
      <c r="C2399" s="12" t="s">
        <v>852</v>
      </c>
      <c r="D2399" s="12" t="s">
        <v>655</v>
      </c>
      <c r="E2399" s="12">
        <v>3800</v>
      </c>
      <c r="F2399" s="14" t="str">
        <f t="shared" si="148"/>
        <v>2025-05-28ExpenseJoe Goldstein51320 Project Expense - Subcontractors3800</v>
      </c>
      <c r="G2399" s="15">
        <f t="shared" si="149"/>
        <v>45805</v>
      </c>
      <c r="H2399" s="16" t="str">
        <f>IF((IFERROR((VLOOKUP(D2399,'Automation (QBO)'!A:B,2,FALSE)),"0"))=0,"Suspense",(IFERROR((VLOOKUP(D2399,'Automation (QBO)'!A:B,2,FALSE)),"Suspense")))</f>
        <v>Project Expense - Subcontractors</v>
      </c>
      <c r="I2399" s="17">
        <f t="shared" si="150"/>
        <v>3800</v>
      </c>
      <c r="J2399" s="12" t="str">
        <f t="shared" si="151"/>
        <v>Project Expense - Subcontractors</v>
      </c>
    </row>
    <row r="2400" spans="1:10" ht="16">
      <c r="A2400" s="13" t="s">
        <v>851</v>
      </c>
      <c r="B2400" s="12" t="s">
        <v>78</v>
      </c>
      <c r="C2400" s="12" t="s">
        <v>852</v>
      </c>
      <c r="D2400" s="12" t="s">
        <v>199</v>
      </c>
      <c r="E2400" s="12">
        <v>0</v>
      </c>
      <c r="F2400" s="14" t="str">
        <f t="shared" si="148"/>
        <v>2025-05-28ExpenseJoe Goldstein21020 GST/HST Payable0</v>
      </c>
      <c r="G2400" s="15">
        <f t="shared" si="149"/>
        <v>45805</v>
      </c>
      <c r="H2400" s="16" t="str">
        <f>IF((IFERROR((VLOOKUP(D2400,'Automation (QBO)'!A:B,2,FALSE)),"0"))=0,"Suspense",(IFERROR((VLOOKUP(D2400,'Automation (QBO)'!A:B,2,FALSE)),"Suspense")))</f>
        <v>GST/HST Payable</v>
      </c>
      <c r="I2400" s="17">
        <f t="shared" si="150"/>
        <v>0</v>
      </c>
      <c r="J2400" s="12" t="str">
        <f t="shared" si="151"/>
        <v>GST/HST Payable</v>
      </c>
    </row>
    <row r="2401" spans="1:10" ht="16">
      <c r="A2401" s="13" t="s">
        <v>851</v>
      </c>
      <c r="B2401" s="12" t="s">
        <v>78</v>
      </c>
      <c r="C2401" s="12" t="s">
        <v>852</v>
      </c>
      <c r="D2401" s="12" t="s">
        <v>201</v>
      </c>
      <c r="E2401" s="12">
        <v>-3800</v>
      </c>
      <c r="F2401" s="14" t="str">
        <f t="shared" si="148"/>
        <v>2025-05-28ExpenseJoe Goldstein11005 Chequing (CIBC)-3800</v>
      </c>
      <c r="G2401" s="15">
        <f t="shared" si="149"/>
        <v>45805</v>
      </c>
      <c r="H2401" s="16" t="str">
        <f>IF((IFERROR((VLOOKUP(D2401,'Automation (QBO)'!A:B,2,FALSE)),"0"))=0,"Suspense",(IFERROR((VLOOKUP(D2401,'Automation (QBO)'!A:B,2,FALSE)),"Suspense")))</f>
        <v>Chequing (CIBC)</v>
      </c>
      <c r="I2401" s="17">
        <f t="shared" si="150"/>
        <v>-3800</v>
      </c>
      <c r="J2401" s="12" t="str">
        <f t="shared" si="151"/>
        <v>Chequing (CIBC)</v>
      </c>
    </row>
    <row r="2402" spans="1:10" ht="16">
      <c r="A2402" s="13" t="s">
        <v>851</v>
      </c>
      <c r="B2402" s="12" t="s">
        <v>78</v>
      </c>
      <c r="C2402" s="12" t="s">
        <v>92</v>
      </c>
      <c r="D2402" s="12" t="s">
        <v>201</v>
      </c>
      <c r="E2402" s="12">
        <v>-1391.45</v>
      </c>
      <c r="F2402" s="14" t="str">
        <f t="shared" si="148"/>
        <v>2025-05-28ExpenseBDC11005 Chequing (CIBC)-1391.45</v>
      </c>
      <c r="G2402" s="15">
        <f t="shared" si="149"/>
        <v>45805</v>
      </c>
      <c r="H2402" s="16" t="str">
        <f>IF((IFERROR((VLOOKUP(D2402,'Automation (QBO)'!A:B,2,FALSE)),"0"))=0,"Suspense",(IFERROR((VLOOKUP(D2402,'Automation (QBO)'!A:B,2,FALSE)),"Suspense")))</f>
        <v>Chequing (CIBC)</v>
      </c>
      <c r="I2402" s="17">
        <f t="shared" si="150"/>
        <v>-1391.45</v>
      </c>
      <c r="J2402" s="12" t="str">
        <f t="shared" si="151"/>
        <v>Chequing (CIBC)</v>
      </c>
    </row>
    <row r="2403" spans="1:10" ht="16">
      <c r="A2403" s="13" t="s">
        <v>851</v>
      </c>
      <c r="B2403" s="12" t="s">
        <v>78</v>
      </c>
      <c r="C2403" s="12" t="s">
        <v>92</v>
      </c>
      <c r="D2403" s="12" t="s">
        <v>681</v>
      </c>
      <c r="E2403" s="12">
        <v>-1391.45</v>
      </c>
      <c r="F2403" s="14" t="str">
        <f t="shared" si="148"/>
        <v>2025-05-28ExpenseBDC22010 Bank Loan - BDC (002)-1391.45</v>
      </c>
      <c r="G2403" s="15">
        <f t="shared" si="149"/>
        <v>45805</v>
      </c>
      <c r="H2403" s="16" t="str">
        <f>IF((IFERROR((VLOOKUP(D2403,'Automation (QBO)'!A:B,2,FALSE)),"0"))=0,"Suspense",(IFERROR((VLOOKUP(D2403,'Automation (QBO)'!A:B,2,FALSE)),"Suspense")))</f>
        <v>Bank Loan 2 (BDC)</v>
      </c>
      <c r="I2403" s="17">
        <f t="shared" si="150"/>
        <v>-1391.45</v>
      </c>
      <c r="J2403" s="12" t="str">
        <f t="shared" si="151"/>
        <v>Bank Loan 2 (BDC)</v>
      </c>
    </row>
    <row r="2404" spans="1:10" ht="16">
      <c r="A2404" s="13" t="s">
        <v>851</v>
      </c>
      <c r="B2404" s="12" t="s">
        <v>78</v>
      </c>
      <c r="C2404" s="12" t="s">
        <v>92</v>
      </c>
      <c r="D2404" s="12" t="s">
        <v>199</v>
      </c>
      <c r="E2404" s="12">
        <v>0</v>
      </c>
      <c r="F2404" s="14" t="str">
        <f t="shared" si="148"/>
        <v>2025-05-28ExpenseBDC21020 GST/HST Payable0</v>
      </c>
      <c r="G2404" s="15">
        <f t="shared" si="149"/>
        <v>45805</v>
      </c>
      <c r="H2404" s="16" t="str">
        <f>IF((IFERROR((VLOOKUP(D2404,'Automation (QBO)'!A:B,2,FALSE)),"0"))=0,"Suspense",(IFERROR((VLOOKUP(D2404,'Automation (QBO)'!A:B,2,FALSE)),"Suspense")))</f>
        <v>GST/HST Payable</v>
      </c>
      <c r="I2404" s="17">
        <f t="shared" si="150"/>
        <v>0</v>
      </c>
      <c r="J2404" s="12" t="str">
        <f t="shared" si="151"/>
        <v>GST/HST Payable</v>
      </c>
    </row>
    <row r="2405" spans="1:10" ht="16">
      <c r="A2405" s="13" t="s">
        <v>851</v>
      </c>
      <c r="B2405" s="12" t="s">
        <v>78</v>
      </c>
      <c r="C2405" s="12" t="s">
        <v>88</v>
      </c>
      <c r="D2405" s="12" t="s">
        <v>506</v>
      </c>
      <c r="E2405" s="12">
        <v>409.76</v>
      </c>
      <c r="F2405" s="14" t="str">
        <f t="shared" si="148"/>
        <v>2025-05-28ExpenseBell Canada21010 Credit Card (CIBC Visa)409.76</v>
      </c>
      <c r="G2405" s="15">
        <f t="shared" si="149"/>
        <v>45805</v>
      </c>
      <c r="H2405" s="16" t="str">
        <f>IF((IFERROR((VLOOKUP(D2405,'Automation (QBO)'!A:B,2,FALSE)),"0"))=0,"Suspense",(IFERROR((VLOOKUP(D2405,'Automation (QBO)'!A:B,2,FALSE)),"Suspense")))</f>
        <v>Credit Card (CIBC Visa)</v>
      </c>
      <c r="I2405" s="17">
        <f t="shared" si="150"/>
        <v>409.76</v>
      </c>
      <c r="J2405" s="12" t="str">
        <f t="shared" si="151"/>
        <v>Credit Card (CIBC Visa)</v>
      </c>
    </row>
    <row r="2406" spans="1:10" ht="16">
      <c r="A2406" s="13" t="s">
        <v>834</v>
      </c>
      <c r="B2406" s="12" t="s">
        <v>84</v>
      </c>
      <c r="C2406" s="12" t="s">
        <v>114</v>
      </c>
      <c r="D2406" s="12" t="s">
        <v>666</v>
      </c>
      <c r="E2406" s="12">
        <v>2010.4</v>
      </c>
      <c r="F2406" s="14" t="str">
        <f t="shared" si="148"/>
        <v>2025-05-29InvoiceGarden of Granite Winery:Garden of Granite Project12000 [Accounts Receivable]2010.4</v>
      </c>
      <c r="G2406" s="15">
        <f t="shared" si="149"/>
        <v>45806</v>
      </c>
      <c r="H2406" s="16" t="str">
        <f>IF((IFERROR((VLOOKUP(D2406,'Automation (QBO)'!A:B,2,FALSE)),"0"))=0,"Suspense",(IFERROR((VLOOKUP(D2406,'Automation (QBO)'!A:B,2,FALSE)),"Suspense")))</f>
        <v>Accounts Recievable - Suspense</v>
      </c>
      <c r="I2406" s="17">
        <f t="shared" si="150"/>
        <v>2010.4</v>
      </c>
      <c r="J2406" s="12" t="str">
        <f t="shared" si="151"/>
        <v>Accounts Recievable - Suspense</v>
      </c>
    </row>
    <row r="2407" spans="1:10" ht="16">
      <c r="A2407" s="13" t="s">
        <v>834</v>
      </c>
      <c r="B2407" s="12" t="s">
        <v>84</v>
      </c>
      <c r="C2407" s="12" t="s">
        <v>114</v>
      </c>
      <c r="D2407" s="12" t="s">
        <v>667</v>
      </c>
      <c r="E2407" s="12">
        <v>1400.55</v>
      </c>
      <c r="F2407" s="14" t="str">
        <f t="shared" si="148"/>
        <v>2025-05-29InvoiceGarden of Granite Winery:Garden of Granite Project41005 Labour - Project Managment1400.55</v>
      </c>
      <c r="G2407" s="15">
        <f t="shared" si="149"/>
        <v>45806</v>
      </c>
      <c r="H2407" s="16" t="str">
        <f>IF((IFERROR((VLOOKUP(D2407,'Automation (QBO)'!A:B,2,FALSE)),"0"))=0,"Suspense",(IFERROR((VLOOKUP(D2407,'Automation (QBO)'!A:B,2,FALSE)),"Suspense")))</f>
        <v>Labour - Project Managment</v>
      </c>
      <c r="I2407" s="17">
        <f t="shared" si="150"/>
        <v>1400.55</v>
      </c>
      <c r="J2407" s="12" t="str">
        <f t="shared" si="151"/>
        <v>Labour - Project Managment</v>
      </c>
    </row>
    <row r="2408" spans="1:10" ht="16">
      <c r="A2408" s="13" t="s">
        <v>834</v>
      </c>
      <c r="B2408" s="12" t="s">
        <v>84</v>
      </c>
      <c r="C2408" s="12" t="s">
        <v>114</v>
      </c>
      <c r="D2408" s="12" t="s">
        <v>761</v>
      </c>
      <c r="E2408" s="12">
        <v>280.11</v>
      </c>
      <c r="F2408" s="14" t="str">
        <f t="shared" si="148"/>
        <v>2025-05-29InvoiceGarden of Granite Winery:Garden of Granite Project42020 Margin - Subcontractor280.11</v>
      </c>
      <c r="G2408" s="15">
        <f t="shared" si="149"/>
        <v>45806</v>
      </c>
      <c r="H2408" s="16" t="str">
        <f>IF((IFERROR((VLOOKUP(D2408,'Automation (QBO)'!A:B,2,FALSE)),"0"))=0,"Suspense",(IFERROR((VLOOKUP(D2408,'Automation (QBO)'!A:B,2,FALSE)),"Suspense")))</f>
        <v>Margin - Subcontractor</v>
      </c>
      <c r="I2408" s="17">
        <f t="shared" si="150"/>
        <v>280.11</v>
      </c>
      <c r="J2408" s="12" t="str">
        <f t="shared" si="151"/>
        <v>Margin - Subcontractor</v>
      </c>
    </row>
    <row r="2409" spans="1:10" ht="16">
      <c r="A2409" s="13" t="s">
        <v>834</v>
      </c>
      <c r="B2409" s="12" t="s">
        <v>84</v>
      </c>
      <c r="C2409" s="12" t="s">
        <v>114</v>
      </c>
      <c r="D2409" s="12" t="s">
        <v>759</v>
      </c>
      <c r="E2409" s="12">
        <v>195</v>
      </c>
      <c r="F2409" s="14" t="str">
        <f t="shared" si="148"/>
        <v>2025-05-29InvoiceGarden of Granite Winery:Garden of Granite Project41006 Labour - General195</v>
      </c>
      <c r="G2409" s="15">
        <f t="shared" si="149"/>
        <v>45806</v>
      </c>
      <c r="H2409" s="16" t="str">
        <f>IF((IFERROR((VLOOKUP(D2409,'Automation (QBO)'!A:B,2,FALSE)),"0"))=0,"Suspense",(IFERROR((VLOOKUP(D2409,'Automation (QBO)'!A:B,2,FALSE)),"Suspense")))</f>
        <v>Labour - General</v>
      </c>
      <c r="I2409" s="17">
        <f t="shared" si="150"/>
        <v>195</v>
      </c>
      <c r="J2409" s="12" t="str">
        <f t="shared" si="151"/>
        <v>Labour - General</v>
      </c>
    </row>
    <row r="2410" spans="1:10" ht="16">
      <c r="A2410" s="13" t="s">
        <v>834</v>
      </c>
      <c r="B2410" s="12" t="s">
        <v>84</v>
      </c>
      <c r="C2410" s="12" t="s">
        <v>114</v>
      </c>
      <c r="D2410" s="12" t="s">
        <v>762</v>
      </c>
      <c r="E2410" s="12">
        <v>39</v>
      </c>
      <c r="F2410" s="14" t="str">
        <f t="shared" si="148"/>
        <v>2025-05-29InvoiceGarden of Granite Winery:Garden of Granite Project42025 Margin - Labour39</v>
      </c>
      <c r="G2410" s="15">
        <f t="shared" si="149"/>
        <v>45806</v>
      </c>
      <c r="H2410" s="16" t="str">
        <f>IF((IFERROR((VLOOKUP(D2410,'Automation (QBO)'!A:B,2,FALSE)),"0"))=0,"Suspense",(IFERROR((VLOOKUP(D2410,'Automation (QBO)'!A:B,2,FALSE)),"Suspense")))</f>
        <v>Margin - Labour</v>
      </c>
      <c r="I2410" s="17">
        <f t="shared" si="150"/>
        <v>39</v>
      </c>
      <c r="J2410" s="12" t="str">
        <f t="shared" si="151"/>
        <v>Margin - Labour</v>
      </c>
    </row>
    <row r="2411" spans="1:10" ht="16">
      <c r="A2411" s="13" t="s">
        <v>834</v>
      </c>
      <c r="B2411" s="12" t="s">
        <v>84</v>
      </c>
      <c r="C2411" s="12" t="s">
        <v>114</v>
      </c>
      <c r="D2411" s="12" t="s">
        <v>199</v>
      </c>
      <c r="E2411" s="12">
        <v>95.74</v>
      </c>
      <c r="F2411" s="14" t="str">
        <f t="shared" si="148"/>
        <v>2025-05-29InvoiceGarden of Granite Winery:Garden of Granite Project21020 GST/HST Payable95.74</v>
      </c>
      <c r="G2411" s="15">
        <f t="shared" si="149"/>
        <v>45806</v>
      </c>
      <c r="H2411" s="16" t="str">
        <f>IF((IFERROR((VLOOKUP(D2411,'Automation (QBO)'!A:B,2,FALSE)),"0"))=0,"Suspense",(IFERROR((VLOOKUP(D2411,'Automation (QBO)'!A:B,2,FALSE)),"Suspense")))</f>
        <v>GST/HST Payable</v>
      </c>
      <c r="I2411" s="17">
        <f t="shared" si="150"/>
        <v>95.74</v>
      </c>
      <c r="J2411" s="12" t="str">
        <f t="shared" si="151"/>
        <v>GST/HST Payable</v>
      </c>
    </row>
    <row r="2412" spans="1:10" ht="16">
      <c r="A2412" s="13" t="s">
        <v>834</v>
      </c>
      <c r="B2412" s="12" t="s">
        <v>78</v>
      </c>
      <c r="C2412" s="12" t="s">
        <v>80</v>
      </c>
      <c r="D2412" s="12" t="s">
        <v>384</v>
      </c>
      <c r="E2412" s="12">
        <v>14.55</v>
      </c>
      <c r="F2412" s="14" t="str">
        <f t="shared" si="148"/>
        <v>2025-05-29ExpenseApple52165 Subscriptions (Annual)14.55</v>
      </c>
      <c r="G2412" s="15">
        <f t="shared" si="149"/>
        <v>45806</v>
      </c>
      <c r="H2412" s="16" t="str">
        <f>IF((IFERROR((VLOOKUP(D2412,'Automation (QBO)'!A:B,2,FALSE)),"0"))=0,"Suspense",(IFERROR((VLOOKUP(D2412,'Automation (QBO)'!A:B,2,FALSE)),"Suspense")))</f>
        <v>Subscriptions (Annual)</v>
      </c>
      <c r="I2412" s="17">
        <f t="shared" si="150"/>
        <v>14.55</v>
      </c>
      <c r="J2412" s="12" t="str">
        <f t="shared" si="151"/>
        <v>Subscriptions (Annual)</v>
      </c>
    </row>
    <row r="2413" spans="1:10" ht="16">
      <c r="A2413" s="13" t="s">
        <v>834</v>
      </c>
      <c r="B2413" s="12" t="s">
        <v>78</v>
      </c>
      <c r="C2413" s="12" t="s">
        <v>80</v>
      </c>
      <c r="D2413" s="12" t="s">
        <v>199</v>
      </c>
      <c r="E2413" s="12">
        <v>0</v>
      </c>
      <c r="F2413" s="14" t="str">
        <f t="shared" si="148"/>
        <v>2025-05-29ExpenseApple21020 GST/HST Payable0</v>
      </c>
      <c r="G2413" s="15">
        <f t="shared" si="149"/>
        <v>45806</v>
      </c>
      <c r="H2413" s="16" t="str">
        <f>IF((IFERROR((VLOOKUP(D2413,'Automation (QBO)'!A:B,2,FALSE)),"0"))=0,"Suspense",(IFERROR((VLOOKUP(D2413,'Automation (QBO)'!A:B,2,FALSE)),"Suspense")))</f>
        <v>GST/HST Payable</v>
      </c>
      <c r="I2413" s="17">
        <f t="shared" si="150"/>
        <v>0</v>
      </c>
      <c r="J2413" s="12" t="str">
        <f t="shared" si="151"/>
        <v>GST/HST Payable</v>
      </c>
    </row>
    <row r="2414" spans="1:10" ht="16">
      <c r="A2414" s="13" t="s">
        <v>834</v>
      </c>
      <c r="B2414" s="12" t="s">
        <v>78</v>
      </c>
      <c r="C2414" s="12" t="s">
        <v>853</v>
      </c>
      <c r="D2414" s="12" t="s">
        <v>655</v>
      </c>
      <c r="E2414" s="12">
        <v>1740</v>
      </c>
      <c r="F2414" s="14" t="str">
        <f t="shared" si="148"/>
        <v>2025-05-29ExpenseEvergreen Environmental &amp; Reclamation Ltd.51320 Project Expense - Subcontractors1740</v>
      </c>
      <c r="G2414" s="15">
        <f t="shared" si="149"/>
        <v>45806</v>
      </c>
      <c r="H2414" s="16" t="str">
        <f>IF((IFERROR((VLOOKUP(D2414,'Automation (QBO)'!A:B,2,FALSE)),"0"))=0,"Suspense",(IFERROR((VLOOKUP(D2414,'Automation (QBO)'!A:B,2,FALSE)),"Suspense")))</f>
        <v>Project Expense - Subcontractors</v>
      </c>
      <c r="I2414" s="17">
        <f t="shared" si="150"/>
        <v>1740</v>
      </c>
      <c r="J2414" s="12" t="str">
        <f t="shared" si="151"/>
        <v>Project Expense - Subcontractors</v>
      </c>
    </row>
    <row r="2415" spans="1:10" ht="16">
      <c r="A2415" s="13" t="s">
        <v>834</v>
      </c>
      <c r="B2415" s="12" t="s">
        <v>78</v>
      </c>
      <c r="C2415" s="12" t="s">
        <v>853</v>
      </c>
      <c r="D2415" s="12" t="s">
        <v>199</v>
      </c>
      <c r="E2415" s="12">
        <v>-87</v>
      </c>
      <c r="F2415" s="14" t="str">
        <f t="shared" si="148"/>
        <v>2025-05-29ExpenseEvergreen Environmental &amp; Reclamation Ltd.21020 GST/HST Payable-87</v>
      </c>
      <c r="G2415" s="15">
        <f t="shared" si="149"/>
        <v>45806</v>
      </c>
      <c r="H2415" s="16" t="str">
        <f>IF((IFERROR((VLOOKUP(D2415,'Automation (QBO)'!A:B,2,FALSE)),"0"))=0,"Suspense",(IFERROR((VLOOKUP(D2415,'Automation (QBO)'!A:B,2,FALSE)),"Suspense")))</f>
        <v>GST/HST Payable</v>
      </c>
      <c r="I2415" s="17">
        <f t="shared" si="150"/>
        <v>-87</v>
      </c>
      <c r="J2415" s="12" t="str">
        <f t="shared" si="151"/>
        <v>GST/HST Payable</v>
      </c>
    </row>
    <row r="2416" spans="1:10" ht="16">
      <c r="A2416" s="13" t="s">
        <v>834</v>
      </c>
      <c r="B2416" s="12" t="s">
        <v>78</v>
      </c>
      <c r="C2416" s="12" t="s">
        <v>853</v>
      </c>
      <c r="D2416" s="12" t="s">
        <v>506</v>
      </c>
      <c r="E2416" s="12">
        <v>1827</v>
      </c>
      <c r="F2416" s="14" t="str">
        <f t="shared" si="148"/>
        <v>2025-05-29ExpenseEvergreen Environmental &amp; Reclamation Ltd.21010 Credit Card (CIBC Visa)1827</v>
      </c>
      <c r="G2416" s="15">
        <f t="shared" si="149"/>
        <v>45806</v>
      </c>
      <c r="H2416" s="16" t="str">
        <f>IF((IFERROR((VLOOKUP(D2416,'Automation (QBO)'!A:B,2,FALSE)),"0"))=0,"Suspense",(IFERROR((VLOOKUP(D2416,'Automation (QBO)'!A:B,2,FALSE)),"Suspense")))</f>
        <v>Credit Card (CIBC Visa)</v>
      </c>
      <c r="I2416" s="17">
        <f t="shared" si="150"/>
        <v>1827</v>
      </c>
      <c r="J2416" s="12" t="str">
        <f t="shared" si="151"/>
        <v>Credit Card (CIBC Visa)</v>
      </c>
    </row>
    <row r="2417" spans="1:10" ht="16">
      <c r="A2417" s="13" t="s">
        <v>834</v>
      </c>
      <c r="B2417" s="12" t="s">
        <v>78</v>
      </c>
      <c r="C2417" s="12" t="s">
        <v>80</v>
      </c>
      <c r="D2417" s="12" t="s">
        <v>506</v>
      </c>
      <c r="E2417" s="12">
        <v>14.55</v>
      </c>
      <c r="F2417" s="14" t="str">
        <f t="shared" si="148"/>
        <v>2025-05-29ExpenseApple21010 Credit Card (CIBC Visa)14.55</v>
      </c>
      <c r="G2417" s="15">
        <f t="shared" si="149"/>
        <v>45806</v>
      </c>
      <c r="H2417" s="16" t="str">
        <f>IF((IFERROR((VLOOKUP(D2417,'Automation (QBO)'!A:B,2,FALSE)),"0"))=0,"Suspense",(IFERROR((VLOOKUP(D2417,'Automation (QBO)'!A:B,2,FALSE)),"Suspense")))</f>
        <v>Credit Card (CIBC Visa)</v>
      </c>
      <c r="I2417" s="17">
        <f t="shared" si="150"/>
        <v>14.55</v>
      </c>
      <c r="J2417" s="12" t="str">
        <f t="shared" si="151"/>
        <v>Credit Card (CIBC Visa)</v>
      </c>
    </row>
    <row r="2418" spans="1:10" ht="16">
      <c r="A2418" s="13" t="s">
        <v>854</v>
      </c>
      <c r="B2418" s="12" t="s">
        <v>78</v>
      </c>
      <c r="C2418" s="12" t="s">
        <v>855</v>
      </c>
      <c r="D2418" s="12" t="s">
        <v>661</v>
      </c>
      <c r="E2418" s="12">
        <v>231.66</v>
      </c>
      <c r="F2418" s="14" t="str">
        <f t="shared" si="148"/>
        <v>2025-05-30ExpenseRichelieu51335 Project Expense - Materials231.66</v>
      </c>
      <c r="G2418" s="15">
        <f t="shared" si="149"/>
        <v>45807</v>
      </c>
      <c r="H2418" s="16" t="str">
        <f>IF((IFERROR((VLOOKUP(D2418,'Automation (QBO)'!A:B,2,FALSE)),"0"))=0,"Suspense",(IFERROR((VLOOKUP(D2418,'Automation (QBO)'!A:B,2,FALSE)),"Suspense")))</f>
        <v>Project Expense - Materials</v>
      </c>
      <c r="I2418" s="17">
        <f t="shared" si="150"/>
        <v>231.66</v>
      </c>
      <c r="J2418" s="12" t="str">
        <f t="shared" si="151"/>
        <v>Project Expense - Materials</v>
      </c>
    </row>
    <row r="2419" spans="1:10" ht="16">
      <c r="A2419" s="13" t="s">
        <v>854</v>
      </c>
      <c r="B2419" s="12" t="s">
        <v>78</v>
      </c>
      <c r="C2419" s="12" t="s">
        <v>855</v>
      </c>
      <c r="D2419" s="12" t="s">
        <v>199</v>
      </c>
      <c r="E2419" s="12">
        <v>-10.83</v>
      </c>
      <c r="F2419" s="14" t="str">
        <f t="shared" si="148"/>
        <v>2025-05-30ExpenseRichelieu21020 GST/HST Payable-10.83</v>
      </c>
      <c r="G2419" s="15">
        <f t="shared" si="149"/>
        <v>45807</v>
      </c>
      <c r="H2419" s="16" t="str">
        <f>IF((IFERROR((VLOOKUP(D2419,'Automation (QBO)'!A:B,2,FALSE)),"0"))=0,"Suspense",(IFERROR((VLOOKUP(D2419,'Automation (QBO)'!A:B,2,FALSE)),"Suspense")))</f>
        <v>GST/HST Payable</v>
      </c>
      <c r="I2419" s="17">
        <f t="shared" si="150"/>
        <v>-10.83</v>
      </c>
      <c r="J2419" s="12" t="str">
        <f t="shared" si="151"/>
        <v>GST/HST Payable</v>
      </c>
    </row>
    <row r="2420" spans="1:10" ht="16">
      <c r="A2420" s="13" t="s">
        <v>854</v>
      </c>
      <c r="B2420" s="12" t="s">
        <v>78</v>
      </c>
      <c r="C2420" s="12" t="s">
        <v>856</v>
      </c>
      <c r="D2420" s="12" t="s">
        <v>661</v>
      </c>
      <c r="E2420" s="12">
        <v>491.78</v>
      </c>
      <c r="F2420" s="14" t="str">
        <f t="shared" si="148"/>
        <v>2025-05-30ExpenseCity Electric51335 Project Expense - Materials491.78</v>
      </c>
      <c r="G2420" s="15">
        <f t="shared" si="149"/>
        <v>45807</v>
      </c>
      <c r="H2420" s="16" t="str">
        <f>IF((IFERROR((VLOOKUP(D2420,'Automation (QBO)'!A:B,2,FALSE)),"0"))=0,"Suspense",(IFERROR((VLOOKUP(D2420,'Automation (QBO)'!A:B,2,FALSE)),"Suspense")))</f>
        <v>Project Expense - Materials</v>
      </c>
      <c r="I2420" s="17">
        <f t="shared" si="150"/>
        <v>491.78</v>
      </c>
      <c r="J2420" s="12" t="str">
        <f t="shared" si="151"/>
        <v>Project Expense - Materials</v>
      </c>
    </row>
    <row r="2421" spans="1:10" ht="16">
      <c r="A2421" s="13" t="s">
        <v>854</v>
      </c>
      <c r="B2421" s="12" t="s">
        <v>78</v>
      </c>
      <c r="C2421" s="12" t="s">
        <v>856</v>
      </c>
      <c r="D2421" s="12" t="s">
        <v>199</v>
      </c>
      <c r="E2421" s="12">
        <v>-22.98</v>
      </c>
      <c r="F2421" s="14" t="str">
        <f t="shared" si="148"/>
        <v>2025-05-30ExpenseCity Electric21020 GST/HST Payable-22.98</v>
      </c>
      <c r="G2421" s="15">
        <f t="shared" si="149"/>
        <v>45807</v>
      </c>
      <c r="H2421" s="16" t="str">
        <f>IF((IFERROR((VLOOKUP(D2421,'Automation (QBO)'!A:B,2,FALSE)),"0"))=0,"Suspense",(IFERROR((VLOOKUP(D2421,'Automation (QBO)'!A:B,2,FALSE)),"Suspense")))</f>
        <v>GST/HST Payable</v>
      </c>
      <c r="I2421" s="17">
        <f t="shared" si="150"/>
        <v>-22.98</v>
      </c>
      <c r="J2421" s="12" t="str">
        <f t="shared" si="151"/>
        <v>GST/HST Payable</v>
      </c>
    </row>
    <row r="2422" spans="1:10" ht="16">
      <c r="A2422" s="13" t="s">
        <v>854</v>
      </c>
      <c r="B2422" s="12" t="s">
        <v>78</v>
      </c>
      <c r="D2422" s="12" t="s">
        <v>201</v>
      </c>
      <c r="E2422" s="12">
        <v>-40</v>
      </c>
      <c r="F2422" s="14" t="str">
        <f t="shared" si="148"/>
        <v>2025-05-30Expense11005 Chequing (CIBC)-40</v>
      </c>
      <c r="G2422" s="15">
        <f t="shared" si="149"/>
        <v>45807</v>
      </c>
      <c r="H2422" s="16" t="str">
        <f>IF((IFERROR((VLOOKUP(D2422,'Automation (QBO)'!A:B,2,FALSE)),"0"))=0,"Suspense",(IFERROR((VLOOKUP(D2422,'Automation (QBO)'!A:B,2,FALSE)),"Suspense")))</f>
        <v>Chequing (CIBC)</v>
      </c>
      <c r="I2422" s="17">
        <f t="shared" si="150"/>
        <v>-40</v>
      </c>
      <c r="J2422" s="12" t="str">
        <f t="shared" si="151"/>
        <v>Chequing (CIBC)</v>
      </c>
    </row>
    <row r="2423" spans="1:10" ht="16">
      <c r="A2423" s="13" t="s">
        <v>854</v>
      </c>
      <c r="B2423" s="12" t="s">
        <v>78</v>
      </c>
      <c r="D2423" s="12" t="s">
        <v>206</v>
      </c>
      <c r="E2423" s="12">
        <v>40</v>
      </c>
      <c r="F2423" s="14" t="str">
        <f t="shared" si="148"/>
        <v>2025-05-30Expense52115 Bank Fees40</v>
      </c>
      <c r="G2423" s="15">
        <f t="shared" si="149"/>
        <v>45807</v>
      </c>
      <c r="H2423" s="16" t="str">
        <f>IF((IFERROR((VLOOKUP(D2423,'Automation (QBO)'!A:B,2,FALSE)),"0"))=0,"Suspense",(IFERROR((VLOOKUP(D2423,'Automation (QBO)'!A:B,2,FALSE)),"Suspense")))</f>
        <v>Bank Fees</v>
      </c>
      <c r="I2423" s="17">
        <f t="shared" si="150"/>
        <v>40</v>
      </c>
      <c r="J2423" s="12" t="str">
        <f t="shared" si="151"/>
        <v>Bank Fees</v>
      </c>
    </row>
    <row r="2424" spans="1:10" ht="16">
      <c r="A2424" s="13" t="s">
        <v>854</v>
      </c>
      <c r="B2424" s="12" t="s">
        <v>78</v>
      </c>
      <c r="D2424" s="12" t="s">
        <v>199</v>
      </c>
      <c r="E2424" s="12">
        <v>0</v>
      </c>
      <c r="F2424" s="14" t="str">
        <f t="shared" si="148"/>
        <v>2025-05-30Expense21020 GST/HST Payable0</v>
      </c>
      <c r="G2424" s="15">
        <f t="shared" si="149"/>
        <v>45807</v>
      </c>
      <c r="H2424" s="16" t="str">
        <f>IF((IFERROR((VLOOKUP(D2424,'Automation (QBO)'!A:B,2,FALSE)),"0"))=0,"Suspense",(IFERROR((VLOOKUP(D2424,'Automation (QBO)'!A:B,2,FALSE)),"Suspense")))</f>
        <v>GST/HST Payable</v>
      </c>
      <c r="I2424" s="17">
        <f t="shared" si="150"/>
        <v>0</v>
      </c>
      <c r="J2424" s="12" t="str">
        <f t="shared" si="151"/>
        <v>GST/HST Payable</v>
      </c>
    </row>
    <row r="2425" spans="1:10" ht="16">
      <c r="A2425" s="13" t="s">
        <v>854</v>
      </c>
      <c r="B2425" s="12" t="s">
        <v>78</v>
      </c>
      <c r="D2425" s="12" t="s">
        <v>201</v>
      </c>
      <c r="E2425" s="12">
        <v>-9.5</v>
      </c>
      <c r="F2425" s="14" t="str">
        <f t="shared" si="148"/>
        <v>2025-05-30Expense11005 Chequing (CIBC)-9.5</v>
      </c>
      <c r="G2425" s="15">
        <f t="shared" si="149"/>
        <v>45807</v>
      </c>
      <c r="H2425" s="16" t="str">
        <f>IF((IFERROR((VLOOKUP(D2425,'Automation (QBO)'!A:B,2,FALSE)),"0"))=0,"Suspense",(IFERROR((VLOOKUP(D2425,'Automation (QBO)'!A:B,2,FALSE)),"Suspense")))</f>
        <v>Chequing (CIBC)</v>
      </c>
      <c r="I2425" s="17">
        <f t="shared" si="150"/>
        <v>-9.5</v>
      </c>
      <c r="J2425" s="12" t="str">
        <f t="shared" si="151"/>
        <v>Chequing (CIBC)</v>
      </c>
    </row>
    <row r="2426" spans="1:10" ht="16">
      <c r="A2426" s="13" t="s">
        <v>854</v>
      </c>
      <c r="B2426" s="12" t="s">
        <v>78</v>
      </c>
      <c r="D2426" s="12" t="s">
        <v>206</v>
      </c>
      <c r="E2426" s="12">
        <v>9.5</v>
      </c>
      <c r="F2426" s="14" t="str">
        <f t="shared" si="148"/>
        <v>2025-05-30Expense52115 Bank Fees9.5</v>
      </c>
      <c r="G2426" s="15">
        <f t="shared" si="149"/>
        <v>45807</v>
      </c>
      <c r="H2426" s="16" t="str">
        <f>IF((IFERROR((VLOOKUP(D2426,'Automation (QBO)'!A:B,2,FALSE)),"0"))=0,"Suspense",(IFERROR((VLOOKUP(D2426,'Automation (QBO)'!A:B,2,FALSE)),"Suspense")))</f>
        <v>Bank Fees</v>
      </c>
      <c r="I2426" s="17">
        <f t="shared" si="150"/>
        <v>9.5</v>
      </c>
      <c r="J2426" s="12" t="str">
        <f t="shared" si="151"/>
        <v>Bank Fees</v>
      </c>
    </row>
    <row r="2427" spans="1:10" ht="16">
      <c r="A2427" s="13" t="s">
        <v>854</v>
      </c>
      <c r="B2427" s="12" t="s">
        <v>78</v>
      </c>
      <c r="D2427" s="12" t="s">
        <v>199</v>
      </c>
      <c r="E2427" s="12">
        <v>0</v>
      </c>
      <c r="F2427" s="14" t="str">
        <f t="shared" si="148"/>
        <v>2025-05-30Expense21020 GST/HST Payable0</v>
      </c>
      <c r="G2427" s="15">
        <f t="shared" si="149"/>
        <v>45807</v>
      </c>
      <c r="H2427" s="16" t="str">
        <f>IF((IFERROR((VLOOKUP(D2427,'Automation (QBO)'!A:B,2,FALSE)),"0"))=0,"Suspense",(IFERROR((VLOOKUP(D2427,'Automation (QBO)'!A:B,2,FALSE)),"Suspense")))</f>
        <v>GST/HST Payable</v>
      </c>
      <c r="I2427" s="17">
        <f t="shared" si="150"/>
        <v>0</v>
      </c>
      <c r="J2427" s="12" t="str">
        <f t="shared" si="151"/>
        <v>GST/HST Payable</v>
      </c>
    </row>
    <row r="2428" spans="1:10" ht="16">
      <c r="A2428" s="13" t="s">
        <v>854</v>
      </c>
      <c r="B2428" s="12" t="s">
        <v>99</v>
      </c>
      <c r="D2428" s="12" t="s">
        <v>201</v>
      </c>
      <c r="E2428" s="12">
        <v>-2000</v>
      </c>
      <c r="F2428" s="14" t="str">
        <f t="shared" si="148"/>
        <v>2025-05-30Credit Card Payment11005 Chequing (CIBC)-2000</v>
      </c>
      <c r="G2428" s="15">
        <f t="shared" si="149"/>
        <v>45807</v>
      </c>
      <c r="H2428" s="16" t="str">
        <f>IF((IFERROR((VLOOKUP(D2428,'Automation (QBO)'!A:B,2,FALSE)),"0"))=0,"Suspense",(IFERROR((VLOOKUP(D2428,'Automation (QBO)'!A:B,2,FALSE)),"Suspense")))</f>
        <v>Chequing (CIBC)</v>
      </c>
      <c r="I2428" s="17">
        <f t="shared" si="150"/>
        <v>-2000</v>
      </c>
      <c r="J2428" s="12" t="str">
        <f t="shared" si="151"/>
        <v>Chequing (CIBC)</v>
      </c>
    </row>
    <row r="2429" spans="1:10" ht="16">
      <c r="A2429" s="13" t="s">
        <v>854</v>
      </c>
      <c r="B2429" s="12" t="s">
        <v>78</v>
      </c>
      <c r="D2429" s="12" t="s">
        <v>207</v>
      </c>
      <c r="E2429" s="12">
        <v>-1</v>
      </c>
      <c r="F2429" s="14" t="str">
        <f t="shared" si="148"/>
        <v>2025-05-30Expense11010 Savings (CIBC)-1</v>
      </c>
      <c r="G2429" s="15">
        <f t="shared" si="149"/>
        <v>45807</v>
      </c>
      <c r="H2429" s="16" t="str">
        <f>IF((IFERROR((VLOOKUP(D2429,'Automation (QBO)'!A:B,2,FALSE)),"0"))=0,"Suspense",(IFERROR((VLOOKUP(D2429,'Automation (QBO)'!A:B,2,FALSE)),"Suspense")))</f>
        <v>Savings (CIBC)</v>
      </c>
      <c r="I2429" s="17">
        <f t="shared" si="150"/>
        <v>-1</v>
      </c>
      <c r="J2429" s="12" t="str">
        <f t="shared" si="151"/>
        <v>Savings (CIBC)</v>
      </c>
    </row>
    <row r="2430" spans="1:10" ht="16">
      <c r="A2430" s="13" t="s">
        <v>854</v>
      </c>
      <c r="B2430" s="12" t="s">
        <v>78</v>
      </c>
      <c r="D2430" s="12" t="s">
        <v>206</v>
      </c>
      <c r="E2430" s="12">
        <v>1</v>
      </c>
      <c r="F2430" s="14" t="str">
        <f t="shared" si="148"/>
        <v>2025-05-30Expense52115 Bank Fees1</v>
      </c>
      <c r="G2430" s="15">
        <f t="shared" si="149"/>
        <v>45807</v>
      </c>
      <c r="H2430" s="16" t="str">
        <f>IF((IFERROR((VLOOKUP(D2430,'Automation (QBO)'!A:B,2,FALSE)),"0"))=0,"Suspense",(IFERROR((VLOOKUP(D2430,'Automation (QBO)'!A:B,2,FALSE)),"Suspense")))</f>
        <v>Bank Fees</v>
      </c>
      <c r="I2430" s="17">
        <f t="shared" si="150"/>
        <v>1</v>
      </c>
      <c r="J2430" s="12" t="str">
        <f t="shared" si="151"/>
        <v>Bank Fees</v>
      </c>
    </row>
    <row r="2431" spans="1:10" ht="16">
      <c r="A2431" s="13" t="s">
        <v>854</v>
      </c>
      <c r="B2431" s="12" t="s">
        <v>78</v>
      </c>
      <c r="D2431" s="12" t="s">
        <v>199</v>
      </c>
      <c r="E2431" s="12">
        <v>0</v>
      </c>
      <c r="F2431" s="14" t="str">
        <f t="shared" si="148"/>
        <v>2025-05-30Expense21020 GST/HST Payable0</v>
      </c>
      <c r="G2431" s="15">
        <f t="shared" si="149"/>
        <v>45807</v>
      </c>
      <c r="H2431" s="16" t="str">
        <f>IF((IFERROR((VLOOKUP(D2431,'Automation (QBO)'!A:B,2,FALSE)),"0"))=0,"Suspense",(IFERROR((VLOOKUP(D2431,'Automation (QBO)'!A:B,2,FALSE)),"Suspense")))</f>
        <v>GST/HST Payable</v>
      </c>
      <c r="I2431" s="17">
        <f t="shared" si="150"/>
        <v>0</v>
      </c>
      <c r="J2431" s="12" t="str">
        <f t="shared" si="151"/>
        <v>GST/HST Payable</v>
      </c>
    </row>
    <row r="2432" spans="1:10" ht="16">
      <c r="A2432" s="13" t="s">
        <v>854</v>
      </c>
      <c r="B2432" s="12" t="s">
        <v>78</v>
      </c>
      <c r="C2432" s="12" t="s">
        <v>139</v>
      </c>
      <c r="D2432" s="12" t="s">
        <v>207</v>
      </c>
      <c r="E2432" s="12">
        <v>-6</v>
      </c>
      <c r="F2432" s="14" t="str">
        <f t="shared" si="148"/>
        <v>2025-05-30ExpenseService Charge11010 Savings (CIBC)-6</v>
      </c>
      <c r="G2432" s="15">
        <f t="shared" si="149"/>
        <v>45807</v>
      </c>
      <c r="H2432" s="16" t="str">
        <f>IF((IFERROR((VLOOKUP(D2432,'Automation (QBO)'!A:B,2,FALSE)),"0"))=0,"Suspense",(IFERROR((VLOOKUP(D2432,'Automation (QBO)'!A:B,2,FALSE)),"Suspense")))</f>
        <v>Savings (CIBC)</v>
      </c>
      <c r="I2432" s="17">
        <f t="shared" si="150"/>
        <v>-6</v>
      </c>
      <c r="J2432" s="12" t="str">
        <f t="shared" si="151"/>
        <v>Savings (CIBC)</v>
      </c>
    </row>
    <row r="2433" spans="1:10" ht="16">
      <c r="A2433" s="13" t="s">
        <v>854</v>
      </c>
      <c r="B2433" s="12" t="s">
        <v>78</v>
      </c>
      <c r="C2433" s="12" t="s">
        <v>139</v>
      </c>
      <c r="D2433" s="12" t="s">
        <v>206</v>
      </c>
      <c r="E2433" s="12">
        <v>6</v>
      </c>
      <c r="F2433" s="14" t="str">
        <f t="shared" si="148"/>
        <v>2025-05-30ExpenseService Charge52115 Bank Fees6</v>
      </c>
      <c r="G2433" s="15">
        <f t="shared" si="149"/>
        <v>45807</v>
      </c>
      <c r="H2433" s="16" t="str">
        <f>IF((IFERROR((VLOOKUP(D2433,'Automation (QBO)'!A:B,2,FALSE)),"0"))=0,"Suspense",(IFERROR((VLOOKUP(D2433,'Automation (QBO)'!A:B,2,FALSE)),"Suspense")))</f>
        <v>Bank Fees</v>
      </c>
      <c r="I2433" s="17">
        <f t="shared" si="150"/>
        <v>6</v>
      </c>
      <c r="J2433" s="12" t="str">
        <f t="shared" si="151"/>
        <v>Bank Fees</v>
      </c>
    </row>
    <row r="2434" spans="1:10" ht="16">
      <c r="A2434" s="13" t="s">
        <v>854</v>
      </c>
      <c r="B2434" s="12" t="s">
        <v>78</v>
      </c>
      <c r="C2434" s="12" t="s">
        <v>139</v>
      </c>
      <c r="D2434" s="12" t="s">
        <v>199</v>
      </c>
      <c r="E2434" s="12">
        <v>0</v>
      </c>
      <c r="F2434" s="14" t="str">
        <f t="shared" ref="F2434:F2483" si="152">A2434&amp;B2434&amp;C2434&amp;D2434&amp;E2434</f>
        <v>2025-05-30ExpenseService Charge21020 GST/HST Payable0</v>
      </c>
      <c r="G2434" s="15">
        <f t="shared" ref="G2434:G2483" si="153">IFERROR((DATEVALUE(A2434)),A2434)</f>
        <v>45807</v>
      </c>
      <c r="H2434" s="16" t="str">
        <f>IF((IFERROR((VLOOKUP(D2434,'Automation (QBO)'!A:B,2,FALSE)),"0"))=0,"Suspense",(IFERROR((VLOOKUP(D2434,'Automation (QBO)'!A:B,2,FALSE)),"Suspense")))</f>
        <v>GST/HST Payable</v>
      </c>
      <c r="I2434" s="17">
        <f t="shared" ref="I2434:I2483" si="154">E2434</f>
        <v>0</v>
      </c>
      <c r="J2434" s="12" t="str">
        <f t="shared" ref="J2434:J2483" si="155">H2434</f>
        <v>GST/HST Payable</v>
      </c>
    </row>
    <row r="2435" spans="1:10" ht="16">
      <c r="A2435" s="13" t="s">
        <v>854</v>
      </c>
      <c r="B2435" s="12" t="s">
        <v>78</v>
      </c>
      <c r="C2435" s="12" t="s">
        <v>856</v>
      </c>
      <c r="D2435" s="12" t="s">
        <v>506</v>
      </c>
      <c r="E2435" s="12">
        <v>514.76</v>
      </c>
      <c r="F2435" s="14" t="str">
        <f t="shared" si="152"/>
        <v>2025-05-30ExpenseCity Electric21010 Credit Card (CIBC Visa)514.76</v>
      </c>
      <c r="G2435" s="15">
        <f t="shared" si="153"/>
        <v>45807</v>
      </c>
      <c r="H2435" s="16" t="str">
        <f>IF((IFERROR((VLOOKUP(D2435,'Automation (QBO)'!A:B,2,FALSE)),"0"))=0,"Suspense",(IFERROR((VLOOKUP(D2435,'Automation (QBO)'!A:B,2,FALSE)),"Suspense")))</f>
        <v>Credit Card (CIBC Visa)</v>
      </c>
      <c r="I2435" s="17">
        <f t="shared" si="154"/>
        <v>514.76</v>
      </c>
      <c r="J2435" s="12" t="str">
        <f t="shared" si="155"/>
        <v>Credit Card (CIBC Visa)</v>
      </c>
    </row>
    <row r="2436" spans="1:10" ht="16">
      <c r="A2436" s="13" t="s">
        <v>854</v>
      </c>
      <c r="B2436" s="12" t="s">
        <v>78</v>
      </c>
      <c r="C2436" s="12" t="s">
        <v>855</v>
      </c>
      <c r="D2436" s="12" t="s">
        <v>506</v>
      </c>
      <c r="E2436" s="12">
        <v>242.49</v>
      </c>
      <c r="F2436" s="14" t="str">
        <f t="shared" si="152"/>
        <v>2025-05-30ExpenseRichelieu21010 Credit Card (CIBC Visa)242.49</v>
      </c>
      <c r="G2436" s="15">
        <f t="shared" si="153"/>
        <v>45807</v>
      </c>
      <c r="H2436" s="16" t="str">
        <f>IF((IFERROR((VLOOKUP(D2436,'Automation (QBO)'!A:B,2,FALSE)),"0"))=0,"Suspense",(IFERROR((VLOOKUP(D2436,'Automation (QBO)'!A:B,2,FALSE)),"Suspense")))</f>
        <v>Credit Card (CIBC Visa)</v>
      </c>
      <c r="I2436" s="17">
        <f t="shared" si="154"/>
        <v>242.49</v>
      </c>
      <c r="J2436" s="12" t="str">
        <f t="shared" si="155"/>
        <v>Credit Card (CIBC Visa)</v>
      </c>
    </row>
    <row r="2437" spans="1:10" ht="16">
      <c r="A2437" s="13" t="s">
        <v>854</v>
      </c>
      <c r="B2437" s="12" t="s">
        <v>99</v>
      </c>
      <c r="D2437" s="12" t="s">
        <v>506</v>
      </c>
      <c r="E2437" s="12">
        <v>-2000</v>
      </c>
      <c r="F2437" s="14" t="str">
        <f t="shared" si="152"/>
        <v>2025-05-30Credit Card Payment21010 Credit Card (CIBC Visa)-2000</v>
      </c>
      <c r="G2437" s="15">
        <f t="shared" si="153"/>
        <v>45807</v>
      </c>
      <c r="H2437" s="16" t="str">
        <f>IF((IFERROR((VLOOKUP(D2437,'Automation (QBO)'!A:B,2,FALSE)),"0"))=0,"Suspense",(IFERROR((VLOOKUP(D2437,'Automation (QBO)'!A:B,2,FALSE)),"Suspense")))</f>
        <v>Credit Card (CIBC Visa)</v>
      </c>
      <c r="I2437" s="17">
        <f t="shared" si="154"/>
        <v>-2000</v>
      </c>
      <c r="J2437" s="12" t="str">
        <f t="shared" si="155"/>
        <v>Credit Card (CIBC Visa)</v>
      </c>
    </row>
    <row r="2438" spans="1:10" ht="16">
      <c r="A2438" s="13" t="s">
        <v>857</v>
      </c>
      <c r="B2438" s="12" t="s">
        <v>78</v>
      </c>
      <c r="C2438" s="12" t="s">
        <v>100</v>
      </c>
      <c r="D2438" s="12" t="s">
        <v>384</v>
      </c>
      <c r="E2438" s="12">
        <v>25.94</v>
      </c>
      <c r="F2438" s="14" t="str">
        <f t="shared" si="152"/>
        <v>2025-05-31ExpenseMicrosoft Canada Inc52165 Subscriptions (Annual)25.94</v>
      </c>
      <c r="G2438" s="15">
        <f t="shared" si="153"/>
        <v>45808</v>
      </c>
      <c r="H2438" s="16" t="str">
        <f>IF((IFERROR((VLOOKUP(D2438,'Automation (QBO)'!A:B,2,FALSE)),"0"))=0,"Suspense",(IFERROR((VLOOKUP(D2438,'Automation (QBO)'!A:B,2,FALSE)),"Suspense")))</f>
        <v>Subscriptions (Annual)</v>
      </c>
      <c r="I2438" s="17">
        <f t="shared" si="154"/>
        <v>25.94</v>
      </c>
      <c r="J2438" s="12" t="str">
        <f t="shared" si="155"/>
        <v>Subscriptions (Annual)</v>
      </c>
    </row>
    <row r="2439" spans="1:10" ht="16">
      <c r="A2439" s="13" t="s">
        <v>857</v>
      </c>
      <c r="B2439" s="12" t="s">
        <v>78</v>
      </c>
      <c r="C2439" s="12" t="s">
        <v>100</v>
      </c>
      <c r="D2439" s="12" t="s">
        <v>199</v>
      </c>
      <c r="E2439" s="12">
        <v>-1.3</v>
      </c>
      <c r="F2439" s="14" t="str">
        <f t="shared" si="152"/>
        <v>2025-05-31ExpenseMicrosoft Canada Inc21020 GST/HST Payable-1.3</v>
      </c>
      <c r="G2439" s="15">
        <f t="shared" si="153"/>
        <v>45808</v>
      </c>
      <c r="H2439" s="16" t="str">
        <f>IF((IFERROR((VLOOKUP(D2439,'Automation (QBO)'!A:B,2,FALSE)),"0"))=0,"Suspense",(IFERROR((VLOOKUP(D2439,'Automation (QBO)'!A:B,2,FALSE)),"Suspense")))</f>
        <v>GST/HST Payable</v>
      </c>
      <c r="I2439" s="17">
        <f t="shared" si="154"/>
        <v>-1.3</v>
      </c>
      <c r="J2439" s="12" t="str">
        <f t="shared" si="155"/>
        <v>GST/HST Payable</v>
      </c>
    </row>
    <row r="2440" spans="1:10" ht="16">
      <c r="A2440" s="13" t="s">
        <v>857</v>
      </c>
      <c r="B2440" s="12" t="s">
        <v>78</v>
      </c>
      <c r="C2440" s="12" t="s">
        <v>97</v>
      </c>
      <c r="D2440" s="12" t="s">
        <v>203</v>
      </c>
      <c r="E2440" s="12">
        <v>88.9</v>
      </c>
      <c r="F2440" s="14" t="str">
        <f t="shared" si="152"/>
        <v>2025-05-31ExpenseBrowns Socialhouse Restaurant52190 Meals &amp; Entertainment88.9</v>
      </c>
      <c r="G2440" s="15">
        <f t="shared" si="153"/>
        <v>45808</v>
      </c>
      <c r="H2440" s="16" t="str">
        <f>IF((IFERROR((VLOOKUP(D2440,'Automation (QBO)'!A:B,2,FALSE)),"0"))=0,"Suspense",(IFERROR((VLOOKUP(D2440,'Automation (QBO)'!A:B,2,FALSE)),"Suspense")))</f>
        <v>Meals &amp; Entertainment</v>
      </c>
      <c r="I2440" s="17">
        <f t="shared" si="154"/>
        <v>88.9</v>
      </c>
      <c r="J2440" s="12" t="str">
        <f t="shared" si="155"/>
        <v>Meals &amp; Entertainment</v>
      </c>
    </row>
    <row r="2441" spans="1:10" ht="16">
      <c r="A2441" s="13" t="s">
        <v>857</v>
      </c>
      <c r="B2441" s="12" t="s">
        <v>78</v>
      </c>
      <c r="C2441" s="12" t="s">
        <v>97</v>
      </c>
      <c r="D2441" s="12" t="s">
        <v>199</v>
      </c>
      <c r="E2441" s="12">
        <v>0</v>
      </c>
      <c r="F2441" s="14" t="str">
        <f t="shared" si="152"/>
        <v>2025-05-31ExpenseBrowns Socialhouse Restaurant21020 GST/HST Payable0</v>
      </c>
      <c r="G2441" s="15">
        <f t="shared" si="153"/>
        <v>45808</v>
      </c>
      <c r="H2441" s="16" t="str">
        <f>IF((IFERROR((VLOOKUP(D2441,'Automation (QBO)'!A:B,2,FALSE)),"0"))=0,"Suspense",(IFERROR((VLOOKUP(D2441,'Automation (QBO)'!A:B,2,FALSE)),"Suspense")))</f>
        <v>GST/HST Payable</v>
      </c>
      <c r="I2441" s="17">
        <f t="shared" si="154"/>
        <v>0</v>
      </c>
      <c r="J2441" s="12" t="str">
        <f t="shared" si="155"/>
        <v>GST/HST Payable</v>
      </c>
    </row>
    <row r="2442" spans="1:10" ht="16">
      <c r="A2442" s="13" t="s">
        <v>857</v>
      </c>
      <c r="B2442" s="12" t="s">
        <v>78</v>
      </c>
      <c r="C2442" s="12" t="s">
        <v>97</v>
      </c>
      <c r="D2442" s="12" t="s">
        <v>506</v>
      </c>
      <c r="E2442" s="12">
        <v>88.9</v>
      </c>
      <c r="F2442" s="14" t="str">
        <f t="shared" si="152"/>
        <v>2025-05-31ExpenseBrowns Socialhouse Restaurant21010 Credit Card (CIBC Visa)88.9</v>
      </c>
      <c r="G2442" s="15">
        <f t="shared" si="153"/>
        <v>45808</v>
      </c>
      <c r="H2442" s="16" t="str">
        <f>IF((IFERROR((VLOOKUP(D2442,'Automation (QBO)'!A:B,2,FALSE)),"0"))=0,"Suspense",(IFERROR((VLOOKUP(D2442,'Automation (QBO)'!A:B,2,FALSE)),"Suspense")))</f>
        <v>Credit Card (CIBC Visa)</v>
      </c>
      <c r="I2442" s="17">
        <f t="shared" si="154"/>
        <v>88.9</v>
      </c>
      <c r="J2442" s="12" t="str">
        <f t="shared" si="155"/>
        <v>Credit Card (CIBC Visa)</v>
      </c>
    </row>
    <row r="2443" spans="1:10" ht="16">
      <c r="A2443" s="13" t="s">
        <v>857</v>
      </c>
      <c r="B2443" s="12" t="s">
        <v>78</v>
      </c>
      <c r="C2443" s="12" t="s">
        <v>100</v>
      </c>
      <c r="D2443" s="12" t="s">
        <v>506</v>
      </c>
      <c r="E2443" s="12">
        <v>27.24</v>
      </c>
      <c r="F2443" s="14" t="str">
        <f t="shared" si="152"/>
        <v>2025-05-31ExpenseMicrosoft Canada Inc21010 Credit Card (CIBC Visa)27.24</v>
      </c>
      <c r="G2443" s="15">
        <f t="shared" si="153"/>
        <v>45808</v>
      </c>
      <c r="H2443" s="16" t="str">
        <f>IF((IFERROR((VLOOKUP(D2443,'Automation (QBO)'!A:B,2,FALSE)),"0"))=0,"Suspense",(IFERROR((VLOOKUP(D2443,'Automation (QBO)'!A:B,2,FALSE)),"Suspense")))</f>
        <v>Credit Card (CIBC Visa)</v>
      </c>
      <c r="I2443" s="17">
        <f t="shared" si="154"/>
        <v>27.24</v>
      </c>
      <c r="J2443" s="12" t="str">
        <f t="shared" si="155"/>
        <v>Credit Card (CIBC Visa)</v>
      </c>
    </row>
    <row r="2444" spans="1:10" ht="16">
      <c r="A2444" s="13" t="s">
        <v>858</v>
      </c>
      <c r="B2444" s="12" t="s">
        <v>78</v>
      </c>
      <c r="C2444" s="12" t="s">
        <v>91</v>
      </c>
      <c r="D2444" s="12" t="s">
        <v>660</v>
      </c>
      <c r="E2444" s="12">
        <v>37.72</v>
      </c>
      <c r="F2444" s="14" t="str">
        <f t="shared" si="152"/>
        <v>2025-06-01ExpenseWix52152 Technology &amp; Website37.72</v>
      </c>
      <c r="G2444" s="15">
        <f t="shared" si="153"/>
        <v>45809</v>
      </c>
      <c r="H2444" s="16" t="str">
        <f>IF((IFERROR((VLOOKUP(D2444,'Automation (QBO)'!A:B,2,FALSE)),"0"))=0,"Suspense",(IFERROR((VLOOKUP(D2444,'Automation (QBO)'!A:B,2,FALSE)),"Suspense")))</f>
        <v>Technology &amp; Website</v>
      </c>
      <c r="I2444" s="17">
        <f t="shared" si="154"/>
        <v>37.72</v>
      </c>
      <c r="J2444" s="12" t="str">
        <f t="shared" si="155"/>
        <v>Technology &amp; Website</v>
      </c>
    </row>
    <row r="2445" spans="1:10" ht="16">
      <c r="A2445" s="13" t="s">
        <v>858</v>
      </c>
      <c r="B2445" s="12" t="s">
        <v>78</v>
      </c>
      <c r="C2445" s="12" t="s">
        <v>137</v>
      </c>
      <c r="D2445" s="12" t="s">
        <v>384</v>
      </c>
      <c r="E2445" s="12">
        <v>27.72</v>
      </c>
      <c r="F2445" s="14" t="str">
        <f t="shared" si="152"/>
        <v>2025-06-01ExpenseAdobe52165 Subscriptions (Annual)27.72</v>
      </c>
      <c r="G2445" s="15">
        <f t="shared" si="153"/>
        <v>45809</v>
      </c>
      <c r="H2445" s="16" t="str">
        <f>IF((IFERROR((VLOOKUP(D2445,'Automation (QBO)'!A:B,2,FALSE)),"0"))=0,"Suspense",(IFERROR((VLOOKUP(D2445,'Automation (QBO)'!A:B,2,FALSE)),"Suspense")))</f>
        <v>Subscriptions (Annual)</v>
      </c>
      <c r="I2445" s="17">
        <f t="shared" si="154"/>
        <v>27.72</v>
      </c>
      <c r="J2445" s="12" t="str">
        <f t="shared" si="155"/>
        <v>Subscriptions (Annual)</v>
      </c>
    </row>
    <row r="2446" spans="1:10" ht="16">
      <c r="A2446" s="13" t="s">
        <v>858</v>
      </c>
      <c r="B2446" s="12" t="s">
        <v>78</v>
      </c>
      <c r="C2446" s="12" t="s">
        <v>137</v>
      </c>
      <c r="D2446" s="12" t="s">
        <v>199</v>
      </c>
      <c r="E2446" s="12">
        <v>-1.39</v>
      </c>
      <c r="F2446" s="14" t="str">
        <f t="shared" si="152"/>
        <v>2025-06-01ExpenseAdobe21020 GST/HST Payable-1.39</v>
      </c>
      <c r="G2446" s="15">
        <f t="shared" si="153"/>
        <v>45809</v>
      </c>
      <c r="H2446" s="16" t="str">
        <f>IF((IFERROR((VLOOKUP(D2446,'Automation (QBO)'!A:B,2,FALSE)),"0"))=0,"Suspense",(IFERROR((VLOOKUP(D2446,'Automation (QBO)'!A:B,2,FALSE)),"Suspense")))</f>
        <v>GST/HST Payable</v>
      </c>
      <c r="I2446" s="17">
        <f t="shared" si="154"/>
        <v>-1.39</v>
      </c>
      <c r="J2446" s="12" t="str">
        <f t="shared" si="155"/>
        <v>GST/HST Payable</v>
      </c>
    </row>
    <row r="2447" spans="1:10" ht="16">
      <c r="A2447" s="13" t="s">
        <v>858</v>
      </c>
      <c r="B2447" s="12" t="s">
        <v>78</v>
      </c>
      <c r="C2447" s="12" t="s">
        <v>129</v>
      </c>
      <c r="D2447" s="12" t="s">
        <v>210</v>
      </c>
      <c r="E2447" s="12">
        <v>18.61</v>
      </c>
      <c r="F2447" s="14" t="str">
        <f t="shared" si="152"/>
        <v>2025-06-01ExpenseUber52205 Travel &amp; Parking18.61</v>
      </c>
      <c r="G2447" s="15">
        <f t="shared" si="153"/>
        <v>45809</v>
      </c>
      <c r="H2447" s="16" t="str">
        <f>IF((IFERROR((VLOOKUP(D2447,'Automation (QBO)'!A:B,2,FALSE)),"0"))=0,"Suspense",(IFERROR((VLOOKUP(D2447,'Automation (QBO)'!A:B,2,FALSE)),"Suspense")))</f>
        <v>Travel &amp; Parking</v>
      </c>
      <c r="I2447" s="17">
        <f t="shared" si="154"/>
        <v>18.61</v>
      </c>
      <c r="J2447" s="12" t="str">
        <f t="shared" si="155"/>
        <v>Travel &amp; Parking</v>
      </c>
    </row>
    <row r="2448" spans="1:10" ht="16">
      <c r="A2448" s="13" t="s">
        <v>858</v>
      </c>
      <c r="B2448" s="12" t="s">
        <v>78</v>
      </c>
      <c r="C2448" s="12" t="s">
        <v>129</v>
      </c>
      <c r="D2448" s="12" t="s">
        <v>199</v>
      </c>
      <c r="E2448" s="12">
        <v>0</v>
      </c>
      <c r="F2448" s="14" t="str">
        <f t="shared" si="152"/>
        <v>2025-06-01ExpenseUber21020 GST/HST Payable0</v>
      </c>
      <c r="G2448" s="15">
        <f t="shared" si="153"/>
        <v>45809</v>
      </c>
      <c r="H2448" s="16" t="str">
        <f>IF((IFERROR((VLOOKUP(D2448,'Automation (QBO)'!A:B,2,FALSE)),"0"))=0,"Suspense",(IFERROR((VLOOKUP(D2448,'Automation (QBO)'!A:B,2,FALSE)),"Suspense")))</f>
        <v>GST/HST Payable</v>
      </c>
      <c r="I2448" s="17">
        <f t="shared" si="154"/>
        <v>0</v>
      </c>
      <c r="J2448" s="12" t="str">
        <f t="shared" si="155"/>
        <v>GST/HST Payable</v>
      </c>
    </row>
    <row r="2449" spans="1:10" ht="16">
      <c r="A2449" s="13" t="s">
        <v>858</v>
      </c>
      <c r="B2449" s="12" t="s">
        <v>78</v>
      </c>
      <c r="C2449" s="12" t="s">
        <v>100</v>
      </c>
      <c r="D2449" s="12" t="s">
        <v>384</v>
      </c>
      <c r="E2449" s="12">
        <v>8.65</v>
      </c>
      <c r="F2449" s="14" t="str">
        <f t="shared" si="152"/>
        <v>2025-06-01ExpenseMicrosoft Canada Inc52165 Subscriptions (Annual)8.65</v>
      </c>
      <c r="G2449" s="15">
        <f t="shared" si="153"/>
        <v>45809</v>
      </c>
      <c r="H2449" s="16" t="str">
        <f>IF((IFERROR((VLOOKUP(D2449,'Automation (QBO)'!A:B,2,FALSE)),"0"))=0,"Suspense",(IFERROR((VLOOKUP(D2449,'Automation (QBO)'!A:B,2,FALSE)),"Suspense")))</f>
        <v>Subscriptions (Annual)</v>
      </c>
      <c r="I2449" s="17">
        <f t="shared" si="154"/>
        <v>8.65</v>
      </c>
      <c r="J2449" s="12" t="str">
        <f t="shared" si="155"/>
        <v>Subscriptions (Annual)</v>
      </c>
    </row>
    <row r="2450" spans="1:10" ht="16">
      <c r="A2450" s="13" t="s">
        <v>858</v>
      </c>
      <c r="B2450" s="12" t="s">
        <v>78</v>
      </c>
      <c r="C2450" s="12" t="s">
        <v>100</v>
      </c>
      <c r="D2450" s="12" t="s">
        <v>199</v>
      </c>
      <c r="E2450" s="12">
        <v>-0.43</v>
      </c>
      <c r="F2450" s="14" t="str">
        <f t="shared" si="152"/>
        <v>2025-06-01ExpenseMicrosoft Canada Inc21020 GST/HST Payable-0.43</v>
      </c>
      <c r="G2450" s="15">
        <f t="shared" si="153"/>
        <v>45809</v>
      </c>
      <c r="H2450" s="16" t="str">
        <f>IF((IFERROR((VLOOKUP(D2450,'Automation (QBO)'!A:B,2,FALSE)),"0"))=0,"Suspense",(IFERROR((VLOOKUP(D2450,'Automation (QBO)'!A:B,2,FALSE)),"Suspense")))</f>
        <v>GST/HST Payable</v>
      </c>
      <c r="I2450" s="17">
        <f t="shared" si="154"/>
        <v>-0.43</v>
      </c>
      <c r="J2450" s="12" t="str">
        <f t="shared" si="155"/>
        <v>GST/HST Payable</v>
      </c>
    </row>
    <row r="2451" spans="1:10" ht="16">
      <c r="A2451" s="13" t="s">
        <v>858</v>
      </c>
      <c r="B2451" s="12" t="s">
        <v>78</v>
      </c>
      <c r="C2451" s="12" t="s">
        <v>137</v>
      </c>
      <c r="D2451" s="12" t="s">
        <v>506</v>
      </c>
      <c r="E2451" s="12">
        <v>29.11</v>
      </c>
      <c r="F2451" s="14" t="str">
        <f t="shared" si="152"/>
        <v>2025-06-01ExpenseAdobe21010 Credit Card (CIBC Visa)29.11</v>
      </c>
      <c r="G2451" s="15">
        <f t="shared" si="153"/>
        <v>45809</v>
      </c>
      <c r="H2451" s="16" t="str">
        <f>IF((IFERROR((VLOOKUP(D2451,'Automation (QBO)'!A:B,2,FALSE)),"0"))=0,"Suspense",(IFERROR((VLOOKUP(D2451,'Automation (QBO)'!A:B,2,FALSE)),"Suspense")))</f>
        <v>Credit Card (CIBC Visa)</v>
      </c>
      <c r="I2451" s="17">
        <f t="shared" si="154"/>
        <v>29.11</v>
      </c>
      <c r="J2451" s="12" t="str">
        <f t="shared" si="155"/>
        <v>Credit Card (CIBC Visa)</v>
      </c>
    </row>
    <row r="2452" spans="1:10" ht="16">
      <c r="A2452" s="13" t="s">
        <v>858</v>
      </c>
      <c r="B2452" s="12" t="s">
        <v>78</v>
      </c>
      <c r="C2452" s="12" t="s">
        <v>129</v>
      </c>
      <c r="D2452" s="12" t="s">
        <v>506</v>
      </c>
      <c r="E2452" s="12">
        <v>18.61</v>
      </c>
      <c r="F2452" s="14" t="str">
        <f t="shared" si="152"/>
        <v>2025-06-01ExpenseUber21010 Credit Card (CIBC Visa)18.61</v>
      </c>
      <c r="G2452" s="15">
        <f t="shared" si="153"/>
        <v>45809</v>
      </c>
      <c r="H2452" s="16" t="str">
        <f>IF((IFERROR((VLOOKUP(D2452,'Automation (QBO)'!A:B,2,FALSE)),"0"))=0,"Suspense",(IFERROR((VLOOKUP(D2452,'Automation (QBO)'!A:B,2,FALSE)),"Suspense")))</f>
        <v>Credit Card (CIBC Visa)</v>
      </c>
      <c r="I2452" s="17">
        <f t="shared" si="154"/>
        <v>18.61</v>
      </c>
      <c r="J2452" s="12" t="str">
        <f t="shared" si="155"/>
        <v>Credit Card (CIBC Visa)</v>
      </c>
    </row>
    <row r="2453" spans="1:10" ht="16">
      <c r="A2453" s="13" t="s">
        <v>858</v>
      </c>
      <c r="B2453" s="12" t="s">
        <v>78</v>
      </c>
      <c r="C2453" s="12" t="s">
        <v>100</v>
      </c>
      <c r="D2453" s="12" t="s">
        <v>506</v>
      </c>
      <c r="E2453" s="12">
        <v>9.08</v>
      </c>
      <c r="F2453" s="14" t="str">
        <f t="shared" si="152"/>
        <v>2025-06-01ExpenseMicrosoft Canada Inc21010 Credit Card (CIBC Visa)9.08</v>
      </c>
      <c r="G2453" s="15">
        <f t="shared" si="153"/>
        <v>45809</v>
      </c>
      <c r="H2453" s="16" t="str">
        <f>IF((IFERROR((VLOOKUP(D2453,'Automation (QBO)'!A:B,2,FALSE)),"0"))=0,"Suspense",(IFERROR((VLOOKUP(D2453,'Automation (QBO)'!A:B,2,FALSE)),"Suspense")))</f>
        <v>Credit Card (CIBC Visa)</v>
      </c>
      <c r="I2453" s="17">
        <f t="shared" si="154"/>
        <v>9.08</v>
      </c>
      <c r="J2453" s="12" t="str">
        <f t="shared" si="155"/>
        <v>Credit Card (CIBC Visa)</v>
      </c>
    </row>
    <row r="2454" spans="1:10" ht="16">
      <c r="A2454" s="13" t="s">
        <v>858</v>
      </c>
      <c r="B2454" s="12" t="s">
        <v>78</v>
      </c>
      <c r="C2454" s="12" t="s">
        <v>91</v>
      </c>
      <c r="D2454" s="12" t="s">
        <v>506</v>
      </c>
      <c r="E2454" s="12">
        <v>37.72</v>
      </c>
      <c r="F2454" s="14" t="str">
        <f t="shared" si="152"/>
        <v>2025-06-01ExpenseWix21010 Credit Card (CIBC Visa)37.72</v>
      </c>
      <c r="G2454" s="15">
        <f t="shared" si="153"/>
        <v>45809</v>
      </c>
      <c r="H2454" s="16" t="str">
        <f>IF((IFERROR((VLOOKUP(D2454,'Automation (QBO)'!A:B,2,FALSE)),"0"))=0,"Suspense",(IFERROR((VLOOKUP(D2454,'Automation (QBO)'!A:B,2,FALSE)),"Suspense")))</f>
        <v>Credit Card (CIBC Visa)</v>
      </c>
      <c r="I2454" s="17">
        <f t="shared" si="154"/>
        <v>37.72</v>
      </c>
      <c r="J2454" s="12" t="str">
        <f t="shared" si="155"/>
        <v>Credit Card (CIBC Visa)</v>
      </c>
    </row>
    <row r="2455" spans="1:10" ht="16">
      <c r="A2455" s="13" t="s">
        <v>835</v>
      </c>
      <c r="B2455" s="12" t="s">
        <v>84</v>
      </c>
      <c r="C2455" s="12" t="s">
        <v>754</v>
      </c>
      <c r="D2455" s="12" t="s">
        <v>666</v>
      </c>
      <c r="E2455" s="12">
        <v>0</v>
      </c>
      <c r="F2455" s="14" t="str">
        <f t="shared" si="152"/>
        <v>2025-06-02InvoiceBrowns Newport Village:BSH NewPort Patio Project12000 [Accounts Receivable]0</v>
      </c>
      <c r="G2455" s="15">
        <f t="shared" si="153"/>
        <v>45810</v>
      </c>
      <c r="H2455" s="16" t="str">
        <f>IF((IFERROR((VLOOKUP(D2455,'Automation (QBO)'!A:B,2,FALSE)),"0"))=0,"Suspense",(IFERROR((VLOOKUP(D2455,'Automation (QBO)'!A:B,2,FALSE)),"Suspense")))</f>
        <v>Accounts Recievable - Suspense</v>
      </c>
      <c r="I2455" s="17">
        <f t="shared" si="154"/>
        <v>0</v>
      </c>
      <c r="J2455" s="12" t="str">
        <f t="shared" si="155"/>
        <v>Accounts Recievable - Suspense</v>
      </c>
    </row>
    <row r="2456" spans="1:10" ht="16">
      <c r="A2456" s="13" t="s">
        <v>835</v>
      </c>
      <c r="B2456" s="12" t="s">
        <v>84</v>
      </c>
      <c r="C2456" s="12" t="s">
        <v>754</v>
      </c>
      <c r="D2456" s="12" t="s">
        <v>667</v>
      </c>
      <c r="E2456" s="12">
        <v>57187.53</v>
      </c>
      <c r="F2456" s="14" t="str">
        <f t="shared" si="152"/>
        <v>2025-06-02InvoiceBrowns Newport Village:BSH NewPort Patio Project41005 Labour - Project Managment57187.53</v>
      </c>
      <c r="G2456" s="15">
        <f t="shared" si="153"/>
        <v>45810</v>
      </c>
      <c r="H2456" s="16" t="str">
        <f>IF((IFERROR((VLOOKUP(D2456,'Automation (QBO)'!A:B,2,FALSE)),"0"))=0,"Suspense",(IFERROR((VLOOKUP(D2456,'Automation (QBO)'!A:B,2,FALSE)),"Suspense")))</f>
        <v>Labour - Project Managment</v>
      </c>
      <c r="I2456" s="17">
        <f t="shared" si="154"/>
        <v>57187.53</v>
      </c>
      <c r="J2456" s="12" t="str">
        <f t="shared" si="155"/>
        <v>Labour - Project Managment</v>
      </c>
    </row>
    <row r="2457" spans="1:10" ht="16">
      <c r="A2457" s="13" t="s">
        <v>835</v>
      </c>
      <c r="B2457" s="12" t="s">
        <v>84</v>
      </c>
      <c r="C2457" s="12" t="s">
        <v>754</v>
      </c>
      <c r="D2457" s="12" t="s">
        <v>761</v>
      </c>
      <c r="E2457" s="12">
        <v>11437.5</v>
      </c>
      <c r="F2457" s="14" t="str">
        <f t="shared" si="152"/>
        <v>2025-06-02InvoiceBrowns Newport Village:BSH NewPort Patio Project42020 Margin - Subcontractor11437.5</v>
      </c>
      <c r="G2457" s="15">
        <f t="shared" si="153"/>
        <v>45810</v>
      </c>
      <c r="H2457" s="16" t="str">
        <f>IF((IFERROR((VLOOKUP(D2457,'Automation (QBO)'!A:B,2,FALSE)),"0"))=0,"Suspense",(IFERROR((VLOOKUP(D2457,'Automation (QBO)'!A:B,2,FALSE)),"Suspense")))</f>
        <v>Margin - Subcontractor</v>
      </c>
      <c r="I2457" s="17">
        <f t="shared" si="154"/>
        <v>11437.5</v>
      </c>
      <c r="J2457" s="12" t="str">
        <f t="shared" si="155"/>
        <v>Margin - Subcontractor</v>
      </c>
    </row>
    <row r="2458" spans="1:10" ht="16">
      <c r="A2458" s="13" t="s">
        <v>835</v>
      </c>
      <c r="B2458" s="12" t="s">
        <v>84</v>
      </c>
      <c r="C2458" s="12" t="s">
        <v>754</v>
      </c>
      <c r="D2458" s="12" t="s">
        <v>844</v>
      </c>
      <c r="E2458" s="12">
        <v>8596.77</v>
      </c>
      <c r="F2458" s="14" t="str">
        <f t="shared" si="152"/>
        <v>2025-06-02InvoiceBrowns Newport Village:BSH NewPort Patio Project42035 Billable Expense Income8596.77</v>
      </c>
      <c r="G2458" s="15">
        <f t="shared" si="153"/>
        <v>45810</v>
      </c>
      <c r="H2458" s="16" t="str">
        <f>IF((IFERROR((VLOOKUP(D2458,'Automation (QBO)'!A:B,2,FALSE)),"0"))=0,"Suspense",(IFERROR((VLOOKUP(D2458,'Automation (QBO)'!A:B,2,FALSE)),"Suspense")))</f>
        <v>Suspense</v>
      </c>
      <c r="I2458" s="17">
        <f t="shared" si="154"/>
        <v>8596.77</v>
      </c>
      <c r="J2458" s="12" t="str">
        <f t="shared" si="155"/>
        <v>Suspense</v>
      </c>
    </row>
    <row r="2459" spans="1:10" ht="16">
      <c r="A2459" s="13" t="s">
        <v>835</v>
      </c>
      <c r="B2459" s="12" t="s">
        <v>84</v>
      </c>
      <c r="C2459" s="12" t="s">
        <v>754</v>
      </c>
      <c r="D2459" s="12" t="s">
        <v>760</v>
      </c>
      <c r="E2459" s="12">
        <v>1719.35</v>
      </c>
      <c r="F2459" s="14" t="str">
        <f t="shared" si="152"/>
        <v>2025-06-02InvoiceBrowns Newport Village:BSH NewPort Patio Project42015 Margin - Materials1719.35</v>
      </c>
      <c r="G2459" s="15">
        <f t="shared" si="153"/>
        <v>45810</v>
      </c>
      <c r="H2459" s="16" t="str">
        <f>IF((IFERROR((VLOOKUP(D2459,'Automation (QBO)'!A:B,2,FALSE)),"0"))=0,"Suspense",(IFERROR((VLOOKUP(D2459,'Automation (QBO)'!A:B,2,FALSE)),"Suspense")))</f>
        <v>Margin - Materials</v>
      </c>
      <c r="I2459" s="17">
        <f t="shared" si="154"/>
        <v>1719.35</v>
      </c>
      <c r="J2459" s="12" t="str">
        <f t="shared" si="155"/>
        <v>Margin - Materials</v>
      </c>
    </row>
    <row r="2460" spans="1:10" ht="16">
      <c r="A2460" s="13" t="s">
        <v>835</v>
      </c>
      <c r="B2460" s="12" t="s">
        <v>84</v>
      </c>
      <c r="C2460" s="12" t="s">
        <v>754</v>
      </c>
      <c r="D2460" s="12" t="s">
        <v>758</v>
      </c>
      <c r="E2460" s="12">
        <v>708</v>
      </c>
      <c r="F2460" s="14" t="str">
        <f t="shared" si="152"/>
        <v>2025-06-02InvoiceBrowns Newport Village:BSH NewPort Patio Project42010 Rental - External708</v>
      </c>
      <c r="G2460" s="15">
        <f t="shared" si="153"/>
        <v>45810</v>
      </c>
      <c r="H2460" s="16" t="str">
        <f>IF((IFERROR((VLOOKUP(D2460,'Automation (QBO)'!A:B,2,FALSE)),"0"))=0,"Suspense",(IFERROR((VLOOKUP(D2460,'Automation (QBO)'!A:B,2,FALSE)),"Suspense")))</f>
        <v>Rental - External</v>
      </c>
      <c r="I2460" s="17">
        <f t="shared" si="154"/>
        <v>708</v>
      </c>
      <c r="J2460" s="12" t="str">
        <f t="shared" si="155"/>
        <v>Rental - External</v>
      </c>
    </row>
    <row r="2461" spans="1:10" ht="16">
      <c r="A2461" s="13" t="s">
        <v>835</v>
      </c>
      <c r="B2461" s="12" t="s">
        <v>84</v>
      </c>
      <c r="C2461" s="12" t="s">
        <v>754</v>
      </c>
      <c r="D2461" s="12" t="s">
        <v>763</v>
      </c>
      <c r="E2461" s="12">
        <v>141.6</v>
      </c>
      <c r="F2461" s="14" t="str">
        <f t="shared" si="152"/>
        <v>2025-06-02InvoiceBrowns Newport Village:BSH NewPort Patio Project42030 Margin - Rental141.6</v>
      </c>
      <c r="G2461" s="15">
        <f t="shared" si="153"/>
        <v>45810</v>
      </c>
      <c r="H2461" s="16" t="str">
        <f>IF((IFERROR((VLOOKUP(D2461,'Automation (QBO)'!A:B,2,FALSE)),"0"))=0,"Suspense",(IFERROR((VLOOKUP(D2461,'Automation (QBO)'!A:B,2,FALSE)),"Suspense")))</f>
        <v>Margin - Rental</v>
      </c>
      <c r="I2461" s="17">
        <f t="shared" si="154"/>
        <v>141.6</v>
      </c>
      <c r="J2461" s="12" t="str">
        <f t="shared" si="155"/>
        <v>Margin - Rental</v>
      </c>
    </row>
    <row r="2462" spans="1:10" ht="16">
      <c r="A2462" s="13" t="s">
        <v>835</v>
      </c>
      <c r="B2462" s="12" t="s">
        <v>84</v>
      </c>
      <c r="C2462" s="12" t="s">
        <v>754</v>
      </c>
      <c r="D2462" s="12" t="s">
        <v>759</v>
      </c>
      <c r="E2462" s="12">
        <v>6937.5</v>
      </c>
      <c r="F2462" s="14" t="str">
        <f t="shared" si="152"/>
        <v>2025-06-02InvoiceBrowns Newport Village:BSH NewPort Patio Project41006 Labour - General6937.5</v>
      </c>
      <c r="G2462" s="15">
        <f t="shared" si="153"/>
        <v>45810</v>
      </c>
      <c r="H2462" s="16" t="str">
        <f>IF((IFERROR((VLOOKUP(D2462,'Automation (QBO)'!A:B,2,FALSE)),"0"))=0,"Suspense",(IFERROR((VLOOKUP(D2462,'Automation (QBO)'!A:B,2,FALSE)),"Suspense")))</f>
        <v>Labour - General</v>
      </c>
      <c r="I2462" s="17">
        <f t="shared" si="154"/>
        <v>6937.5</v>
      </c>
      <c r="J2462" s="12" t="str">
        <f t="shared" si="155"/>
        <v>Labour - General</v>
      </c>
    </row>
    <row r="2463" spans="1:10" ht="16">
      <c r="A2463" s="13" t="s">
        <v>835</v>
      </c>
      <c r="B2463" s="12" t="s">
        <v>84</v>
      </c>
      <c r="C2463" s="12" t="s">
        <v>754</v>
      </c>
      <c r="D2463" s="12" t="s">
        <v>762</v>
      </c>
      <c r="E2463" s="12">
        <v>1387.5</v>
      </c>
      <c r="F2463" s="14" t="str">
        <f t="shared" si="152"/>
        <v>2025-06-02InvoiceBrowns Newport Village:BSH NewPort Patio Project42025 Margin - Labour1387.5</v>
      </c>
      <c r="G2463" s="15">
        <f t="shared" si="153"/>
        <v>45810</v>
      </c>
      <c r="H2463" s="16" t="str">
        <f>IF((IFERROR((VLOOKUP(D2463,'Automation (QBO)'!A:B,2,FALSE)),"0"))=0,"Suspense",(IFERROR((VLOOKUP(D2463,'Automation (QBO)'!A:B,2,FALSE)),"Suspense")))</f>
        <v>Margin - Labour</v>
      </c>
      <c r="I2463" s="17">
        <f t="shared" si="154"/>
        <v>1387.5</v>
      </c>
      <c r="J2463" s="12" t="str">
        <f t="shared" si="155"/>
        <v>Margin - Labour</v>
      </c>
    </row>
    <row r="2464" spans="1:10" ht="16">
      <c r="A2464" s="13" t="s">
        <v>835</v>
      </c>
      <c r="B2464" s="12" t="s">
        <v>84</v>
      </c>
      <c r="C2464" s="12" t="s">
        <v>754</v>
      </c>
      <c r="D2464" s="12" t="s">
        <v>218</v>
      </c>
      <c r="E2464" s="12">
        <v>-92521.56</v>
      </c>
      <c r="F2464" s="14" t="str">
        <f t="shared" si="152"/>
        <v>2025-06-02InvoiceBrowns Newport Village:BSH NewPort Patio Project21045 Deposit Received-92521.56</v>
      </c>
      <c r="G2464" s="15">
        <f t="shared" si="153"/>
        <v>45810</v>
      </c>
      <c r="H2464" s="16" t="str">
        <f>IF((IFERROR((VLOOKUP(D2464,'Automation (QBO)'!A:B,2,FALSE)),"0"))=0,"Suspense",(IFERROR((VLOOKUP(D2464,'Automation (QBO)'!A:B,2,FALSE)),"Suspense")))</f>
        <v>Liability - Depostis Received</v>
      </c>
      <c r="I2464" s="17">
        <f t="shared" si="154"/>
        <v>-92521.56</v>
      </c>
      <c r="J2464" s="12" t="str">
        <f t="shared" si="155"/>
        <v>Liability - Depostis Received</v>
      </c>
    </row>
    <row r="2465" spans="1:10" ht="16">
      <c r="A2465" s="13" t="s">
        <v>835</v>
      </c>
      <c r="B2465" s="12" t="s">
        <v>84</v>
      </c>
      <c r="C2465" s="12" t="s">
        <v>754</v>
      </c>
      <c r="D2465" s="12" t="s">
        <v>199</v>
      </c>
      <c r="E2465" s="12">
        <v>4405.8100000000004</v>
      </c>
      <c r="F2465" s="14" t="str">
        <f t="shared" si="152"/>
        <v>2025-06-02InvoiceBrowns Newport Village:BSH NewPort Patio Project21020 GST/HST Payable4405.81</v>
      </c>
      <c r="G2465" s="15">
        <f t="shared" si="153"/>
        <v>45810</v>
      </c>
      <c r="H2465" s="16" t="str">
        <f>IF((IFERROR((VLOOKUP(D2465,'Automation (QBO)'!A:B,2,FALSE)),"0"))=0,"Suspense",(IFERROR((VLOOKUP(D2465,'Automation (QBO)'!A:B,2,FALSE)),"Suspense")))</f>
        <v>GST/HST Payable</v>
      </c>
      <c r="I2465" s="17">
        <f t="shared" si="154"/>
        <v>4405.8100000000004</v>
      </c>
      <c r="J2465" s="12" t="str">
        <f t="shared" si="155"/>
        <v>GST/HST Payable</v>
      </c>
    </row>
    <row r="2466" spans="1:10" ht="16">
      <c r="A2466" s="13" t="s">
        <v>835</v>
      </c>
      <c r="B2466" s="12" t="s">
        <v>84</v>
      </c>
      <c r="C2466" s="12" t="s">
        <v>754</v>
      </c>
      <c r="D2466" s="12" t="s">
        <v>199</v>
      </c>
      <c r="E2466" s="12">
        <v>0</v>
      </c>
      <c r="F2466" s="14" t="str">
        <f t="shared" si="152"/>
        <v>2025-06-02InvoiceBrowns Newport Village:BSH NewPort Patio Project21020 GST/HST Payable0</v>
      </c>
      <c r="G2466" s="15">
        <f t="shared" si="153"/>
        <v>45810</v>
      </c>
      <c r="H2466" s="16" t="str">
        <f>IF((IFERROR((VLOOKUP(D2466,'Automation (QBO)'!A:B,2,FALSE)),"0"))=0,"Suspense",(IFERROR((VLOOKUP(D2466,'Automation (QBO)'!A:B,2,FALSE)),"Suspense")))</f>
        <v>GST/HST Payable</v>
      </c>
      <c r="I2466" s="17">
        <f t="shared" si="154"/>
        <v>0</v>
      </c>
      <c r="J2466" s="12" t="str">
        <f t="shared" si="155"/>
        <v>GST/HST Payable</v>
      </c>
    </row>
    <row r="2467" spans="1:10" ht="16">
      <c r="A2467" s="13" t="s">
        <v>835</v>
      </c>
      <c r="B2467" s="12" t="s">
        <v>78</v>
      </c>
      <c r="C2467" s="12" t="s">
        <v>112</v>
      </c>
      <c r="D2467" s="12" t="s">
        <v>655</v>
      </c>
      <c r="E2467" s="12">
        <v>691.6</v>
      </c>
      <c r="F2467" s="14" t="str">
        <f t="shared" si="152"/>
        <v>2025-06-02ExpenseBKS Mechanical51320 Project Expense - Subcontractors691.6</v>
      </c>
      <c r="G2467" s="15">
        <f t="shared" si="153"/>
        <v>45810</v>
      </c>
      <c r="H2467" s="16" t="str">
        <f>IF((IFERROR((VLOOKUP(D2467,'Automation (QBO)'!A:B,2,FALSE)),"0"))=0,"Suspense",(IFERROR((VLOOKUP(D2467,'Automation (QBO)'!A:B,2,FALSE)),"Suspense")))</f>
        <v>Project Expense - Subcontractors</v>
      </c>
      <c r="I2467" s="17">
        <f t="shared" si="154"/>
        <v>691.6</v>
      </c>
      <c r="J2467" s="12" t="str">
        <f t="shared" si="155"/>
        <v>Project Expense - Subcontractors</v>
      </c>
    </row>
    <row r="2468" spans="1:10" ht="16">
      <c r="A2468" s="13" t="s">
        <v>835</v>
      </c>
      <c r="B2468" s="12" t="s">
        <v>78</v>
      </c>
      <c r="C2468" s="12" t="s">
        <v>112</v>
      </c>
      <c r="D2468" s="12" t="s">
        <v>199</v>
      </c>
      <c r="E2468" s="12">
        <v>-34.58</v>
      </c>
      <c r="F2468" s="14" t="str">
        <f t="shared" si="152"/>
        <v>2025-06-02ExpenseBKS Mechanical21020 GST/HST Payable-34.58</v>
      </c>
      <c r="G2468" s="15">
        <f t="shared" si="153"/>
        <v>45810</v>
      </c>
      <c r="H2468" s="16" t="str">
        <f>IF((IFERROR((VLOOKUP(D2468,'Automation (QBO)'!A:B,2,FALSE)),"0"))=0,"Suspense",(IFERROR((VLOOKUP(D2468,'Automation (QBO)'!A:B,2,FALSE)),"Suspense")))</f>
        <v>GST/HST Payable</v>
      </c>
      <c r="I2468" s="17">
        <f t="shared" si="154"/>
        <v>-34.58</v>
      </c>
      <c r="J2468" s="12" t="str">
        <f t="shared" si="155"/>
        <v>GST/HST Payable</v>
      </c>
    </row>
    <row r="2469" spans="1:10" ht="16">
      <c r="A2469" s="13" t="s">
        <v>835</v>
      </c>
      <c r="B2469" s="12" t="s">
        <v>78</v>
      </c>
      <c r="C2469" s="12" t="s">
        <v>112</v>
      </c>
      <c r="D2469" s="12" t="s">
        <v>201</v>
      </c>
      <c r="E2469" s="12">
        <v>-726.18</v>
      </c>
      <c r="F2469" s="14" t="str">
        <f t="shared" si="152"/>
        <v>2025-06-02ExpenseBKS Mechanical11005 Chequing (CIBC)-726.18</v>
      </c>
      <c r="G2469" s="15">
        <f t="shared" si="153"/>
        <v>45810</v>
      </c>
      <c r="H2469" s="16" t="str">
        <f>IF((IFERROR((VLOOKUP(D2469,'Automation (QBO)'!A:B,2,FALSE)),"0"))=0,"Suspense",(IFERROR((VLOOKUP(D2469,'Automation (QBO)'!A:B,2,FALSE)),"Suspense")))</f>
        <v>Chequing (CIBC)</v>
      </c>
      <c r="I2469" s="17">
        <f t="shared" si="154"/>
        <v>-726.18</v>
      </c>
      <c r="J2469" s="12" t="str">
        <f t="shared" si="155"/>
        <v>Chequing (CIBC)</v>
      </c>
    </row>
    <row r="2470" spans="1:10" ht="16">
      <c r="A2470" s="13" t="s">
        <v>835</v>
      </c>
      <c r="B2470" s="12" t="s">
        <v>78</v>
      </c>
      <c r="C2470" s="12" t="s">
        <v>847</v>
      </c>
      <c r="D2470" s="12" t="s">
        <v>655</v>
      </c>
      <c r="E2470" s="12">
        <v>4591</v>
      </c>
      <c r="F2470" s="14" t="str">
        <f t="shared" si="152"/>
        <v>2025-06-02ExpenseNew World Waterproofing Ltd.51320 Project Expense - Subcontractors4591</v>
      </c>
      <c r="G2470" s="15">
        <f t="shared" si="153"/>
        <v>45810</v>
      </c>
      <c r="H2470" s="16" t="str">
        <f>IF((IFERROR((VLOOKUP(D2470,'Automation (QBO)'!A:B,2,FALSE)),"0"))=0,"Suspense",(IFERROR((VLOOKUP(D2470,'Automation (QBO)'!A:B,2,FALSE)),"Suspense")))</f>
        <v>Project Expense - Subcontractors</v>
      </c>
      <c r="I2470" s="17">
        <f t="shared" si="154"/>
        <v>4591</v>
      </c>
      <c r="J2470" s="12" t="str">
        <f t="shared" si="155"/>
        <v>Project Expense - Subcontractors</v>
      </c>
    </row>
    <row r="2471" spans="1:10" ht="16">
      <c r="A2471" s="13" t="s">
        <v>835</v>
      </c>
      <c r="B2471" s="12" t="s">
        <v>78</v>
      </c>
      <c r="C2471" s="12" t="s">
        <v>847</v>
      </c>
      <c r="D2471" s="12" t="s">
        <v>199</v>
      </c>
      <c r="E2471" s="12">
        <v>-229.55</v>
      </c>
      <c r="F2471" s="14" t="str">
        <f t="shared" si="152"/>
        <v>2025-06-02ExpenseNew World Waterproofing Ltd.21020 GST/HST Payable-229.55</v>
      </c>
      <c r="G2471" s="15">
        <f t="shared" si="153"/>
        <v>45810</v>
      </c>
      <c r="H2471" s="16" t="str">
        <f>IF((IFERROR((VLOOKUP(D2471,'Automation (QBO)'!A:B,2,FALSE)),"0"))=0,"Suspense",(IFERROR((VLOOKUP(D2471,'Automation (QBO)'!A:B,2,FALSE)),"Suspense")))</f>
        <v>GST/HST Payable</v>
      </c>
      <c r="I2471" s="17">
        <f t="shared" si="154"/>
        <v>-229.55</v>
      </c>
      <c r="J2471" s="12" t="str">
        <f t="shared" si="155"/>
        <v>GST/HST Payable</v>
      </c>
    </row>
    <row r="2472" spans="1:10" ht="16">
      <c r="A2472" s="13" t="s">
        <v>835</v>
      </c>
      <c r="B2472" s="12" t="s">
        <v>78</v>
      </c>
      <c r="C2472" s="12" t="s">
        <v>847</v>
      </c>
      <c r="D2472" s="12" t="s">
        <v>201</v>
      </c>
      <c r="E2472" s="12">
        <v>-4820.55</v>
      </c>
      <c r="F2472" s="14" t="str">
        <f t="shared" si="152"/>
        <v>2025-06-02ExpenseNew World Waterproofing Ltd.11005 Chequing (CIBC)-4820.55</v>
      </c>
      <c r="G2472" s="15">
        <f t="shared" si="153"/>
        <v>45810</v>
      </c>
      <c r="H2472" s="16" t="str">
        <f>IF((IFERROR((VLOOKUP(D2472,'Automation (QBO)'!A:B,2,FALSE)),"0"))=0,"Suspense",(IFERROR((VLOOKUP(D2472,'Automation (QBO)'!A:B,2,FALSE)),"Suspense")))</f>
        <v>Chequing (CIBC)</v>
      </c>
      <c r="I2472" s="17">
        <f t="shared" si="154"/>
        <v>-4820.55</v>
      </c>
      <c r="J2472" s="12" t="str">
        <f t="shared" si="155"/>
        <v>Chequing (CIBC)</v>
      </c>
    </row>
    <row r="2473" spans="1:10" ht="16">
      <c r="A2473" s="13" t="s">
        <v>835</v>
      </c>
      <c r="B2473" s="12" t="s">
        <v>78</v>
      </c>
      <c r="C2473" s="12" t="s">
        <v>287</v>
      </c>
      <c r="D2473" s="12" t="s">
        <v>661</v>
      </c>
      <c r="E2473" s="12">
        <v>10.67</v>
      </c>
      <c r="F2473" s="14" t="str">
        <f t="shared" si="152"/>
        <v>2025-06-02ExpenseSummit Tools51335 Project Expense - Materials10.67</v>
      </c>
      <c r="G2473" s="15">
        <f t="shared" si="153"/>
        <v>45810</v>
      </c>
      <c r="H2473" s="16" t="str">
        <f>IF((IFERROR((VLOOKUP(D2473,'Automation (QBO)'!A:B,2,FALSE)),"0"))=0,"Suspense",(IFERROR((VLOOKUP(D2473,'Automation (QBO)'!A:B,2,FALSE)),"Suspense")))</f>
        <v>Project Expense - Materials</v>
      </c>
      <c r="I2473" s="17">
        <f t="shared" si="154"/>
        <v>10.67</v>
      </c>
      <c r="J2473" s="12" t="str">
        <f t="shared" si="155"/>
        <v>Project Expense - Materials</v>
      </c>
    </row>
    <row r="2474" spans="1:10" ht="16">
      <c r="A2474" s="13" t="s">
        <v>835</v>
      </c>
      <c r="B2474" s="12" t="s">
        <v>78</v>
      </c>
      <c r="C2474" s="12" t="s">
        <v>287</v>
      </c>
      <c r="D2474" s="12" t="s">
        <v>199</v>
      </c>
      <c r="E2474" s="12">
        <v>-0.5</v>
      </c>
      <c r="F2474" s="14" t="str">
        <f t="shared" si="152"/>
        <v>2025-06-02ExpenseSummit Tools21020 GST/HST Payable-0.5</v>
      </c>
      <c r="G2474" s="15">
        <f t="shared" si="153"/>
        <v>45810</v>
      </c>
      <c r="H2474" s="16" t="str">
        <f>IF((IFERROR((VLOOKUP(D2474,'Automation (QBO)'!A:B,2,FALSE)),"0"))=0,"Suspense",(IFERROR((VLOOKUP(D2474,'Automation (QBO)'!A:B,2,FALSE)),"Suspense")))</f>
        <v>GST/HST Payable</v>
      </c>
      <c r="I2474" s="17">
        <f t="shared" si="154"/>
        <v>-0.5</v>
      </c>
      <c r="J2474" s="12" t="str">
        <f t="shared" si="155"/>
        <v>GST/HST Payable</v>
      </c>
    </row>
    <row r="2475" spans="1:10" ht="16">
      <c r="A2475" s="13" t="s">
        <v>835</v>
      </c>
      <c r="B2475" s="12" t="s">
        <v>78</v>
      </c>
      <c r="C2475" s="12" t="s">
        <v>103</v>
      </c>
      <c r="D2475" s="12" t="s">
        <v>661</v>
      </c>
      <c r="E2475" s="12">
        <v>152.84</v>
      </c>
      <c r="F2475" s="14" t="str">
        <f t="shared" si="152"/>
        <v>2025-06-02ExpenseRona51335 Project Expense - Materials152.84</v>
      </c>
      <c r="G2475" s="15">
        <f t="shared" si="153"/>
        <v>45810</v>
      </c>
      <c r="H2475" s="16" t="str">
        <f>IF((IFERROR((VLOOKUP(D2475,'Automation (QBO)'!A:B,2,FALSE)),"0"))=0,"Suspense",(IFERROR((VLOOKUP(D2475,'Automation (QBO)'!A:B,2,FALSE)),"Suspense")))</f>
        <v>Project Expense - Materials</v>
      </c>
      <c r="I2475" s="17">
        <f t="shared" si="154"/>
        <v>152.84</v>
      </c>
      <c r="J2475" s="12" t="str">
        <f t="shared" si="155"/>
        <v>Project Expense - Materials</v>
      </c>
    </row>
    <row r="2476" spans="1:10" ht="16">
      <c r="A2476" s="13" t="s">
        <v>835</v>
      </c>
      <c r="B2476" s="12" t="s">
        <v>78</v>
      </c>
      <c r="C2476" s="12" t="s">
        <v>103</v>
      </c>
      <c r="D2476" s="12" t="s">
        <v>199</v>
      </c>
      <c r="E2476" s="12">
        <v>-7.14</v>
      </c>
      <c r="F2476" s="14" t="str">
        <f t="shared" si="152"/>
        <v>2025-06-02ExpenseRona21020 GST/HST Payable-7.14</v>
      </c>
      <c r="G2476" s="15">
        <f t="shared" si="153"/>
        <v>45810</v>
      </c>
      <c r="H2476" s="16" t="str">
        <f>IF((IFERROR((VLOOKUP(D2476,'Automation (QBO)'!A:B,2,FALSE)),"0"))=0,"Suspense",(IFERROR((VLOOKUP(D2476,'Automation (QBO)'!A:B,2,FALSE)),"Suspense")))</f>
        <v>GST/HST Payable</v>
      </c>
      <c r="I2476" s="17">
        <f t="shared" si="154"/>
        <v>-7.14</v>
      </c>
      <c r="J2476" s="12" t="str">
        <f t="shared" si="155"/>
        <v>GST/HST Payable</v>
      </c>
    </row>
    <row r="2477" spans="1:10" ht="16">
      <c r="A2477" s="13" t="s">
        <v>835</v>
      </c>
      <c r="B2477" s="12" t="s">
        <v>78</v>
      </c>
      <c r="C2477" s="12" t="s">
        <v>90</v>
      </c>
      <c r="D2477" s="12" t="s">
        <v>670</v>
      </c>
      <c r="E2477" s="12">
        <v>177.69</v>
      </c>
      <c r="F2477" s="14" t="str">
        <f t="shared" si="152"/>
        <v>2025-06-02ExpensePetro Canada51205 COGS - Fuel177.69</v>
      </c>
      <c r="G2477" s="15">
        <f t="shared" si="153"/>
        <v>45810</v>
      </c>
      <c r="H2477" s="16" t="str">
        <f>IF((IFERROR((VLOOKUP(D2477,'Automation (QBO)'!A:B,2,FALSE)),"0"))=0,"Suspense",(IFERROR((VLOOKUP(D2477,'Automation (QBO)'!A:B,2,FALSE)),"Suspense")))</f>
        <v>Fuel</v>
      </c>
      <c r="I2477" s="17">
        <f t="shared" si="154"/>
        <v>177.69</v>
      </c>
      <c r="J2477" s="12" t="str">
        <f t="shared" si="155"/>
        <v>Fuel</v>
      </c>
    </row>
    <row r="2478" spans="1:10" ht="16">
      <c r="A2478" s="13" t="s">
        <v>835</v>
      </c>
      <c r="B2478" s="12" t="s">
        <v>78</v>
      </c>
      <c r="C2478" s="12" t="s">
        <v>90</v>
      </c>
      <c r="D2478" s="12" t="s">
        <v>199</v>
      </c>
      <c r="E2478" s="12">
        <v>-8.8800000000000008</v>
      </c>
      <c r="F2478" s="14" t="str">
        <f t="shared" si="152"/>
        <v>2025-06-02ExpensePetro Canada21020 GST/HST Payable-8.88</v>
      </c>
      <c r="G2478" s="15">
        <f t="shared" si="153"/>
        <v>45810</v>
      </c>
      <c r="H2478" s="16" t="str">
        <f>IF((IFERROR((VLOOKUP(D2478,'Automation (QBO)'!A:B,2,FALSE)),"0"))=0,"Suspense",(IFERROR((VLOOKUP(D2478,'Automation (QBO)'!A:B,2,FALSE)),"Suspense")))</f>
        <v>GST/HST Payable</v>
      </c>
      <c r="I2478" s="17">
        <f t="shared" si="154"/>
        <v>-8.8800000000000008</v>
      </c>
      <c r="J2478" s="12" t="str">
        <f t="shared" si="155"/>
        <v>GST/HST Payable</v>
      </c>
    </row>
    <row r="2479" spans="1:10" ht="16">
      <c r="A2479" s="13" t="s">
        <v>835</v>
      </c>
      <c r="B2479" s="12" t="s">
        <v>78</v>
      </c>
      <c r="C2479" s="12" t="s">
        <v>90</v>
      </c>
      <c r="D2479" s="12" t="s">
        <v>670</v>
      </c>
      <c r="E2479" s="12">
        <v>30.87</v>
      </c>
      <c r="F2479" s="14" t="str">
        <f t="shared" si="152"/>
        <v>2025-06-02ExpensePetro Canada51205 COGS - Fuel30.87</v>
      </c>
      <c r="G2479" s="15">
        <f t="shared" si="153"/>
        <v>45810</v>
      </c>
      <c r="H2479" s="16" t="str">
        <f>IF((IFERROR((VLOOKUP(D2479,'Automation (QBO)'!A:B,2,FALSE)),"0"))=0,"Suspense",(IFERROR((VLOOKUP(D2479,'Automation (QBO)'!A:B,2,FALSE)),"Suspense")))</f>
        <v>Fuel</v>
      </c>
      <c r="I2479" s="17">
        <f t="shared" si="154"/>
        <v>30.87</v>
      </c>
      <c r="J2479" s="12" t="str">
        <f t="shared" si="155"/>
        <v>Fuel</v>
      </c>
    </row>
    <row r="2480" spans="1:10" ht="16">
      <c r="A2480" s="13" t="s">
        <v>835</v>
      </c>
      <c r="B2480" s="12" t="s">
        <v>78</v>
      </c>
      <c r="C2480" s="12" t="s">
        <v>90</v>
      </c>
      <c r="D2480" s="12" t="s">
        <v>199</v>
      </c>
      <c r="E2480" s="12">
        <v>-1.54</v>
      </c>
      <c r="F2480" s="14" t="str">
        <f t="shared" si="152"/>
        <v>2025-06-02ExpensePetro Canada21020 GST/HST Payable-1.54</v>
      </c>
      <c r="G2480" s="15">
        <f t="shared" si="153"/>
        <v>45810</v>
      </c>
      <c r="H2480" s="16" t="str">
        <f>IF((IFERROR((VLOOKUP(D2480,'Automation (QBO)'!A:B,2,FALSE)),"0"))=0,"Suspense",(IFERROR((VLOOKUP(D2480,'Automation (QBO)'!A:B,2,FALSE)),"Suspense")))</f>
        <v>GST/HST Payable</v>
      </c>
      <c r="I2480" s="17">
        <f t="shared" si="154"/>
        <v>-1.54</v>
      </c>
      <c r="J2480" s="12" t="str">
        <f t="shared" si="155"/>
        <v>GST/HST Payable</v>
      </c>
    </row>
    <row r="2481" spans="1:10" ht="16">
      <c r="A2481" s="13" t="s">
        <v>835</v>
      </c>
      <c r="B2481" s="12" t="s">
        <v>78</v>
      </c>
      <c r="C2481" s="12" t="s">
        <v>142</v>
      </c>
      <c r="D2481" s="12" t="s">
        <v>201</v>
      </c>
      <c r="E2481" s="12">
        <v>-1252.44</v>
      </c>
      <c r="F2481" s="14" t="str">
        <f t="shared" si="152"/>
        <v>2025-06-02ExpenseInsurance WayPoint Portfolio Inc.11005 Chequing (CIBC)-1252.44</v>
      </c>
      <c r="G2481" s="15">
        <f t="shared" si="153"/>
        <v>45810</v>
      </c>
      <c r="H2481" s="16" t="str">
        <f>IF((IFERROR((VLOOKUP(D2481,'Automation (QBO)'!A:B,2,FALSE)),"0"))=0,"Suspense",(IFERROR((VLOOKUP(D2481,'Automation (QBO)'!A:B,2,FALSE)),"Suspense")))</f>
        <v>Chequing (CIBC)</v>
      </c>
      <c r="I2481" s="17">
        <f t="shared" si="154"/>
        <v>-1252.44</v>
      </c>
      <c r="J2481" s="12" t="str">
        <f t="shared" si="155"/>
        <v>Chequing (CIBC)</v>
      </c>
    </row>
    <row r="2482" spans="1:10" ht="16">
      <c r="A2482" s="13" t="s">
        <v>835</v>
      </c>
      <c r="B2482" s="12" t="s">
        <v>78</v>
      </c>
      <c r="C2482" s="12" t="s">
        <v>142</v>
      </c>
      <c r="D2482" s="12" t="s">
        <v>404</v>
      </c>
      <c r="E2482" s="12">
        <v>1252.44</v>
      </c>
      <c r="F2482" s="14" t="str">
        <f t="shared" si="152"/>
        <v>2025-06-02ExpenseInsurance WayPoint Portfolio Inc.52175 Insurance1252.44</v>
      </c>
      <c r="G2482" s="15">
        <f t="shared" si="153"/>
        <v>45810</v>
      </c>
      <c r="H2482" s="16" t="str">
        <f>IF((IFERROR((VLOOKUP(D2482,'Automation (QBO)'!A:B,2,FALSE)),"0"))=0,"Suspense",(IFERROR((VLOOKUP(D2482,'Automation (QBO)'!A:B,2,FALSE)),"Suspense")))</f>
        <v>Insurance</v>
      </c>
      <c r="I2482" s="17">
        <f t="shared" si="154"/>
        <v>1252.44</v>
      </c>
      <c r="J2482" s="12" t="str">
        <f t="shared" si="155"/>
        <v>Insurance</v>
      </c>
    </row>
    <row r="2483" spans="1:10" ht="16">
      <c r="A2483" s="13" t="s">
        <v>835</v>
      </c>
      <c r="B2483" s="12" t="s">
        <v>78</v>
      </c>
      <c r="C2483" s="12" t="s">
        <v>142</v>
      </c>
      <c r="D2483" s="12" t="s">
        <v>199</v>
      </c>
      <c r="E2483" s="12">
        <v>0</v>
      </c>
      <c r="F2483" s="14" t="str">
        <f t="shared" si="152"/>
        <v>2025-06-02ExpenseInsurance WayPoint Portfolio Inc.21020 GST/HST Payable0</v>
      </c>
      <c r="G2483" s="15">
        <f t="shared" si="153"/>
        <v>45810</v>
      </c>
      <c r="H2483" s="16" t="str">
        <f>IF((IFERROR((VLOOKUP(D2483,'Automation (QBO)'!A:B,2,FALSE)),"0"))=0,"Suspense",(IFERROR((VLOOKUP(D2483,'Automation (QBO)'!A:B,2,FALSE)),"Suspense")))</f>
        <v>GST/HST Payable</v>
      </c>
      <c r="I2483" s="17">
        <f t="shared" si="154"/>
        <v>0</v>
      </c>
      <c r="J2483" s="12" t="str">
        <f t="shared" si="155"/>
        <v>GST/HST Payable</v>
      </c>
    </row>
    <row r="2484" spans="1:10" ht="18" customHeight="1">
      <c r="A2484" s="13" t="s">
        <v>835</v>
      </c>
      <c r="B2484" s="12" t="s">
        <v>78</v>
      </c>
      <c r="C2484" s="12" t="s">
        <v>287</v>
      </c>
      <c r="D2484" s="12" t="s">
        <v>506</v>
      </c>
      <c r="E2484" s="12">
        <v>11.17</v>
      </c>
    </row>
    <row r="2485" spans="1:10" ht="18" customHeight="1">
      <c r="A2485" s="13" t="s">
        <v>835</v>
      </c>
      <c r="B2485" s="12" t="s">
        <v>78</v>
      </c>
      <c r="C2485" s="12" t="s">
        <v>103</v>
      </c>
      <c r="D2485" s="12" t="s">
        <v>506</v>
      </c>
      <c r="E2485" s="12">
        <v>159.97999999999999</v>
      </c>
    </row>
    <row r="2486" spans="1:10" ht="18" customHeight="1">
      <c r="A2486" s="13" t="s">
        <v>835</v>
      </c>
      <c r="B2486" s="12" t="s">
        <v>78</v>
      </c>
      <c r="C2486" s="12" t="s">
        <v>90</v>
      </c>
      <c r="D2486" s="12" t="s">
        <v>506</v>
      </c>
      <c r="E2486" s="12">
        <v>186.57</v>
      </c>
    </row>
    <row r="2487" spans="1:10" ht="18" customHeight="1">
      <c r="A2487" s="13" t="s">
        <v>835</v>
      </c>
      <c r="B2487" s="12" t="s">
        <v>78</v>
      </c>
      <c r="C2487" s="12" t="s">
        <v>90</v>
      </c>
      <c r="D2487" s="12" t="s">
        <v>506</v>
      </c>
      <c r="E2487" s="12">
        <v>32.409999999999997</v>
      </c>
    </row>
    <row r="2488" spans="1:10" ht="18" customHeight="1">
      <c r="A2488" s="13" t="s">
        <v>859</v>
      </c>
      <c r="B2488" s="12" t="s">
        <v>105</v>
      </c>
      <c r="D2488" s="12" t="s">
        <v>225</v>
      </c>
      <c r="E2488" s="12">
        <v>8682.09</v>
      </c>
    </row>
    <row r="2489" spans="1:10" ht="18" customHeight="1">
      <c r="A2489" s="13" t="s">
        <v>859</v>
      </c>
      <c r="B2489" s="12" t="s">
        <v>105</v>
      </c>
      <c r="D2489" s="12" t="s">
        <v>658</v>
      </c>
      <c r="E2489" s="12">
        <v>204.04</v>
      </c>
    </row>
    <row r="2490" spans="1:10" ht="18" customHeight="1">
      <c r="A2490" s="13" t="s">
        <v>859</v>
      </c>
      <c r="B2490" s="12" t="s">
        <v>105</v>
      </c>
      <c r="D2490" s="12" t="s">
        <v>221</v>
      </c>
      <c r="E2490" s="12">
        <v>380.56</v>
      </c>
    </row>
    <row r="2491" spans="1:10" ht="18" customHeight="1">
      <c r="A2491" s="13" t="s">
        <v>859</v>
      </c>
      <c r="B2491" s="12" t="s">
        <v>105</v>
      </c>
      <c r="D2491" s="12" t="s">
        <v>222</v>
      </c>
      <c r="E2491" s="12">
        <v>58.05</v>
      </c>
    </row>
    <row r="2492" spans="1:10" ht="18" customHeight="1">
      <c r="A2492" s="13" t="s">
        <v>859</v>
      </c>
      <c r="B2492" s="12" t="s">
        <v>105</v>
      </c>
      <c r="D2492" s="12" t="s">
        <v>206</v>
      </c>
      <c r="E2492" s="12">
        <v>107.73</v>
      </c>
    </row>
    <row r="2493" spans="1:10" ht="18" customHeight="1">
      <c r="A2493" s="13" t="s">
        <v>859</v>
      </c>
      <c r="B2493" s="12" t="s">
        <v>105</v>
      </c>
      <c r="D2493" s="12" t="s">
        <v>223</v>
      </c>
      <c r="E2493" s="12">
        <v>-5.39</v>
      </c>
    </row>
    <row r="2494" spans="1:10" ht="18" customHeight="1">
      <c r="A2494" s="13" t="s">
        <v>859</v>
      </c>
      <c r="B2494" s="12" t="s">
        <v>105</v>
      </c>
      <c r="D2494" s="12" t="s">
        <v>296</v>
      </c>
      <c r="E2494" s="12">
        <v>0</v>
      </c>
    </row>
    <row r="2495" spans="1:10" ht="18" customHeight="1">
      <c r="A2495" s="13" t="s">
        <v>859</v>
      </c>
      <c r="B2495" s="12" t="s">
        <v>105</v>
      </c>
      <c r="D2495" s="12" t="s">
        <v>296</v>
      </c>
      <c r="E2495" s="12">
        <v>0</v>
      </c>
    </row>
    <row r="2496" spans="1:10" ht="18" customHeight="1">
      <c r="A2496" s="13" t="s">
        <v>859</v>
      </c>
      <c r="B2496" s="12" t="s">
        <v>105</v>
      </c>
      <c r="D2496" s="12" t="s">
        <v>201</v>
      </c>
      <c r="E2496" s="12">
        <v>-9437.86</v>
      </c>
    </row>
    <row r="2497" spans="1:5" ht="18" customHeight="1">
      <c r="A2497" s="13" t="s">
        <v>859</v>
      </c>
      <c r="B2497" s="12" t="s">
        <v>78</v>
      </c>
      <c r="C2497" s="12" t="s">
        <v>87</v>
      </c>
      <c r="D2497" s="12" t="s">
        <v>661</v>
      </c>
      <c r="E2497" s="12">
        <v>112.35</v>
      </c>
    </row>
    <row r="2498" spans="1:5" ht="18" customHeight="1">
      <c r="A2498" s="13" t="s">
        <v>859</v>
      </c>
      <c r="B2498" s="12" t="s">
        <v>78</v>
      </c>
      <c r="C2498" s="12" t="s">
        <v>87</v>
      </c>
      <c r="D2498" s="12" t="s">
        <v>199</v>
      </c>
      <c r="E2498" s="12">
        <v>-5.25</v>
      </c>
    </row>
    <row r="2499" spans="1:5" ht="18" customHeight="1">
      <c r="A2499" s="13" t="s">
        <v>859</v>
      </c>
      <c r="B2499" s="12" t="s">
        <v>78</v>
      </c>
      <c r="C2499" s="12" t="s">
        <v>111</v>
      </c>
      <c r="D2499" s="12" t="s">
        <v>655</v>
      </c>
      <c r="E2499" s="12">
        <v>350</v>
      </c>
    </row>
    <row r="2500" spans="1:5" ht="18" customHeight="1">
      <c r="A2500" s="13" t="s">
        <v>859</v>
      </c>
      <c r="B2500" s="12" t="s">
        <v>78</v>
      </c>
      <c r="C2500" s="12" t="s">
        <v>111</v>
      </c>
      <c r="D2500" s="12" t="s">
        <v>199</v>
      </c>
      <c r="E2500" s="12">
        <v>-17.5</v>
      </c>
    </row>
    <row r="2501" spans="1:5" ht="18" customHeight="1">
      <c r="A2501" s="13" t="s">
        <v>859</v>
      </c>
      <c r="B2501" s="12" t="s">
        <v>78</v>
      </c>
      <c r="C2501" s="12" t="s">
        <v>111</v>
      </c>
      <c r="D2501" s="12" t="s">
        <v>201</v>
      </c>
      <c r="E2501" s="12">
        <v>-367.5</v>
      </c>
    </row>
    <row r="2502" spans="1:5" ht="18" customHeight="1">
      <c r="A2502" s="13" t="s">
        <v>859</v>
      </c>
      <c r="B2502" s="12" t="s">
        <v>78</v>
      </c>
      <c r="C2502" s="12" t="s">
        <v>87</v>
      </c>
      <c r="D2502" s="12" t="s">
        <v>506</v>
      </c>
      <c r="E2502" s="12">
        <v>117.6</v>
      </c>
    </row>
    <row r="2503" spans="1:5" ht="18" customHeight="1">
      <c r="A2503" s="13" t="s">
        <v>859</v>
      </c>
      <c r="B2503" s="12" t="s">
        <v>78</v>
      </c>
      <c r="C2503" s="12" t="s">
        <v>148</v>
      </c>
      <c r="D2503" s="12" t="s">
        <v>655</v>
      </c>
      <c r="E2503" s="12">
        <v>620</v>
      </c>
    </row>
    <row r="2504" spans="1:5" ht="18" customHeight="1">
      <c r="A2504" s="13" t="s">
        <v>859</v>
      </c>
      <c r="B2504" s="12" t="s">
        <v>78</v>
      </c>
      <c r="C2504" s="12" t="s">
        <v>148</v>
      </c>
      <c r="D2504" s="12" t="s">
        <v>199</v>
      </c>
      <c r="E2504" s="12">
        <v>0</v>
      </c>
    </row>
    <row r="2505" spans="1:5" ht="18" customHeight="1">
      <c r="A2505" s="13" t="s">
        <v>859</v>
      </c>
      <c r="B2505" s="12" t="s">
        <v>78</v>
      </c>
      <c r="C2505" s="12" t="s">
        <v>148</v>
      </c>
      <c r="D2505" s="12" t="s">
        <v>201</v>
      </c>
      <c r="E2505" s="12">
        <v>-620</v>
      </c>
    </row>
    <row r="2506" spans="1:5" ht="18" customHeight="1">
      <c r="A2506" s="13" t="s">
        <v>837</v>
      </c>
      <c r="B2506" s="12" t="s">
        <v>84</v>
      </c>
      <c r="C2506" s="12" t="s">
        <v>114</v>
      </c>
      <c r="D2506" s="12" t="s">
        <v>218</v>
      </c>
      <c r="E2506" s="12">
        <v>44299.14</v>
      </c>
    </row>
    <row r="2507" spans="1:5" ht="18" customHeight="1">
      <c r="A2507" s="13" t="s">
        <v>837</v>
      </c>
      <c r="B2507" s="12" t="s">
        <v>84</v>
      </c>
      <c r="C2507" s="12" t="s">
        <v>114</v>
      </c>
      <c r="D2507" s="12" t="s">
        <v>199</v>
      </c>
      <c r="E2507" s="12">
        <v>0</v>
      </c>
    </row>
    <row r="2508" spans="1:5" ht="18" customHeight="1">
      <c r="A2508" s="13" t="s">
        <v>837</v>
      </c>
      <c r="B2508" s="12" t="s">
        <v>84</v>
      </c>
      <c r="C2508" s="12" t="s">
        <v>114</v>
      </c>
      <c r="D2508" s="12" t="s">
        <v>666</v>
      </c>
      <c r="E2508" s="12">
        <v>44299.14</v>
      </c>
    </row>
  </sheetData>
  <autoFilter ref="A1:L2483" xr:uid="{91BD79A2-8359-E044-97FC-97CBFB2A56BD}"/>
  <conditionalFormatting sqref="F1">
    <cfRule type="duplicateValues" dxfId="33" priority="3"/>
    <cfRule type="duplicateValues" dxfId="32" priority="6"/>
  </conditionalFormatting>
  <conditionalFormatting sqref="F2:F1048576">
    <cfRule type="duplicateValues" dxfId="31" priority="7"/>
  </conditionalFormatting>
  <conditionalFormatting sqref="J1:J1048576">
    <cfRule type="containsText" dxfId="30" priority="4" operator="containsText" text="Suspense">
      <formula>NOT(ISERROR(SEARCH("Suspense",J1)))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1B3120B-BBF4-C142-BE07-A67BD4774541}">
          <x14:formula1>
            <xm:f>Budget!$A$4:$A$225</xm:f>
          </x14:formula1>
          <xm:sqref>J1:J1048576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2A32-390B-7640-9208-1ECAECF809B9}">
  <sheetPr>
    <tabColor theme="8" tint="0.79998168889431442"/>
  </sheetPr>
  <dimension ref="A1:D93"/>
  <sheetViews>
    <sheetView topLeftCell="A78" zoomScale="140" zoomScaleNormal="140" workbookViewId="0">
      <selection activeCell="B93" sqref="B93"/>
    </sheetView>
  </sheetViews>
  <sheetFormatPr baseColWidth="10" defaultRowHeight="16"/>
  <cols>
    <col min="1" max="1" width="38.5" bestFit="1" customWidth="1"/>
    <col min="2" max="2" width="33" bestFit="1" customWidth="1"/>
    <col min="3" max="3" width="28.33203125" bestFit="1" customWidth="1"/>
  </cols>
  <sheetData>
    <row r="1" spans="1:4" ht="30" customHeight="1">
      <c r="A1" s="5" t="s">
        <v>227</v>
      </c>
      <c r="B1" s="9" t="s">
        <v>228</v>
      </c>
      <c r="C1" s="53" t="s">
        <v>229</v>
      </c>
      <c r="D1" s="5" t="s">
        <v>351</v>
      </c>
    </row>
    <row r="2" spans="1:4">
      <c r="A2" s="12" t="s">
        <v>201</v>
      </c>
      <c r="B2" t="s">
        <v>483</v>
      </c>
    </row>
    <row r="3" spans="1:4">
      <c r="A3" s="12" t="s">
        <v>207</v>
      </c>
      <c r="B3" t="s">
        <v>247</v>
      </c>
    </row>
    <row r="4" spans="1:4">
      <c r="A4" t="s">
        <v>295</v>
      </c>
      <c r="B4" t="s">
        <v>338</v>
      </c>
    </row>
    <row r="5" spans="1:4">
      <c r="A5" s="12" t="s">
        <v>666</v>
      </c>
      <c r="B5" t="s">
        <v>356</v>
      </c>
    </row>
    <row r="6" spans="1:4">
      <c r="A6" s="12" t="s">
        <v>657</v>
      </c>
      <c r="B6" t="s">
        <v>334</v>
      </c>
    </row>
    <row r="7" spans="1:4">
      <c r="A7" t="s">
        <v>296</v>
      </c>
      <c r="B7" t="s">
        <v>335</v>
      </c>
    </row>
    <row r="8" spans="1:4">
      <c r="A8" s="12" t="s">
        <v>215</v>
      </c>
      <c r="B8" t="s">
        <v>249</v>
      </c>
    </row>
    <row r="9" spans="1:4">
      <c r="A9" t="s">
        <v>311</v>
      </c>
      <c r="B9" t="s">
        <v>336</v>
      </c>
    </row>
    <row r="10" spans="1:4">
      <c r="A10" t="s">
        <v>305</v>
      </c>
      <c r="B10" t="s">
        <v>251</v>
      </c>
    </row>
    <row r="11" spans="1:4">
      <c r="A11" t="s">
        <v>315</v>
      </c>
      <c r="B11" t="s">
        <v>252</v>
      </c>
    </row>
    <row r="12" spans="1:4">
      <c r="A12" t="s">
        <v>291</v>
      </c>
      <c r="B12" t="s">
        <v>341</v>
      </c>
    </row>
    <row r="13" spans="1:4">
      <c r="A13" t="s">
        <v>272</v>
      </c>
      <c r="B13" t="s">
        <v>340</v>
      </c>
    </row>
    <row r="14" spans="1:4">
      <c r="A14" s="12" t="s">
        <v>224</v>
      </c>
      <c r="B14" t="s">
        <v>194</v>
      </c>
    </row>
    <row r="15" spans="1:4">
      <c r="A15" t="s">
        <v>284</v>
      </c>
      <c r="B15" t="s">
        <v>505</v>
      </c>
    </row>
    <row r="16" spans="1:4">
      <c r="A16" t="s">
        <v>288</v>
      </c>
      <c r="B16" t="s">
        <v>505</v>
      </c>
    </row>
    <row r="17" spans="1:4">
      <c r="A17" s="12" t="s">
        <v>506</v>
      </c>
      <c r="B17" t="s">
        <v>505</v>
      </c>
    </row>
    <row r="18" spans="1:4">
      <c r="A18" s="12" t="s">
        <v>199</v>
      </c>
      <c r="B18" t="s">
        <v>256</v>
      </c>
    </row>
    <row r="19" spans="1:4">
      <c r="A19" t="s">
        <v>285</v>
      </c>
      <c r="B19" t="s">
        <v>505</v>
      </c>
    </row>
    <row r="20" spans="1:4">
      <c r="A20" s="12" t="s">
        <v>226</v>
      </c>
      <c r="B20" t="s">
        <v>256</v>
      </c>
    </row>
    <row r="21" spans="1:4">
      <c r="A21" s="12" t="s">
        <v>223</v>
      </c>
      <c r="B21" t="s">
        <v>257</v>
      </c>
    </row>
    <row r="22" spans="1:4">
      <c r="A22" t="s">
        <v>271</v>
      </c>
      <c r="B22" t="s">
        <v>258</v>
      </c>
    </row>
    <row r="23" spans="1:4">
      <c r="A23" s="12" t="s">
        <v>214</v>
      </c>
      <c r="B23" t="s">
        <v>259</v>
      </c>
    </row>
    <row r="24" spans="1:4">
      <c r="A24" s="12" t="s">
        <v>218</v>
      </c>
      <c r="B24" t="s">
        <v>354</v>
      </c>
    </row>
    <row r="25" spans="1:4">
      <c r="A25" s="12" t="s">
        <v>667</v>
      </c>
      <c r="B25" t="s">
        <v>377</v>
      </c>
    </row>
    <row r="26" spans="1:4">
      <c r="A26" s="12" t="s">
        <v>219</v>
      </c>
      <c r="B26" t="s">
        <v>345</v>
      </c>
    </row>
    <row r="27" spans="1:4">
      <c r="A27" t="s">
        <v>308</v>
      </c>
      <c r="B27" t="s">
        <v>339</v>
      </c>
    </row>
    <row r="28" spans="1:4">
      <c r="A28" t="s">
        <v>322</v>
      </c>
      <c r="B28" t="s">
        <v>260</v>
      </c>
    </row>
    <row r="29" spans="1:4">
      <c r="A29" s="55" t="s">
        <v>670</v>
      </c>
      <c r="B29" s="56" t="s">
        <v>392</v>
      </c>
      <c r="C29" s="56"/>
      <c r="D29" s="56" t="s">
        <v>329</v>
      </c>
    </row>
    <row r="30" spans="1:4">
      <c r="A30" s="12" t="s">
        <v>213</v>
      </c>
      <c r="B30" t="s">
        <v>261</v>
      </c>
    </row>
    <row r="31" spans="1:4">
      <c r="A31" t="s">
        <v>300</v>
      </c>
      <c r="B31" t="s">
        <v>262</v>
      </c>
    </row>
    <row r="32" spans="1:4">
      <c r="A32" s="12" t="s">
        <v>211</v>
      </c>
      <c r="B32" t="s">
        <v>263</v>
      </c>
    </row>
    <row r="33" spans="1:2">
      <c r="A33" s="12" t="s">
        <v>205</v>
      </c>
      <c r="B33" t="s">
        <v>264</v>
      </c>
    </row>
    <row r="34" spans="1:2">
      <c r="A34" t="s">
        <v>273</v>
      </c>
      <c r="B34" t="s">
        <v>265</v>
      </c>
    </row>
    <row r="35" spans="1:2">
      <c r="A35" t="s">
        <v>274</v>
      </c>
      <c r="B35" t="s">
        <v>266</v>
      </c>
    </row>
    <row r="36" spans="1:2">
      <c r="A36" s="12" t="s">
        <v>209</v>
      </c>
      <c r="B36" t="s">
        <v>267</v>
      </c>
    </row>
    <row r="37" spans="1:2">
      <c r="A37" s="12" t="s">
        <v>198</v>
      </c>
      <c r="B37" t="s">
        <v>268</v>
      </c>
    </row>
    <row r="38" spans="1:2">
      <c r="A38" t="s">
        <v>283</v>
      </c>
      <c r="B38" t="s">
        <v>57</v>
      </c>
    </row>
    <row r="39" spans="1:2">
      <c r="A39" s="12" t="s">
        <v>202</v>
      </c>
      <c r="B39" t="s">
        <v>56</v>
      </c>
    </row>
    <row r="40" spans="1:2">
      <c r="A40" s="12" t="s">
        <v>206</v>
      </c>
      <c r="B40" t="s">
        <v>57</v>
      </c>
    </row>
    <row r="41" spans="1:2">
      <c r="A41" t="s">
        <v>275</v>
      </c>
      <c r="B41" t="s">
        <v>232</v>
      </c>
    </row>
    <row r="42" spans="1:2">
      <c r="A42" s="12" t="s">
        <v>208</v>
      </c>
      <c r="B42" t="s">
        <v>233</v>
      </c>
    </row>
    <row r="43" spans="1:2">
      <c r="A43" t="s">
        <v>276</v>
      </c>
      <c r="B43" t="s">
        <v>234</v>
      </c>
    </row>
    <row r="44" spans="1:2">
      <c r="A44" t="s">
        <v>281</v>
      </c>
      <c r="B44" t="s">
        <v>235</v>
      </c>
    </row>
    <row r="45" spans="1:2">
      <c r="A45" t="s">
        <v>310</v>
      </c>
      <c r="B45" t="s">
        <v>236</v>
      </c>
    </row>
    <row r="46" spans="1:2">
      <c r="A46" s="12" t="s">
        <v>200</v>
      </c>
      <c r="B46" t="s">
        <v>246</v>
      </c>
    </row>
    <row r="47" spans="1:2" ht="17">
      <c r="A47" s="101" t="s">
        <v>660</v>
      </c>
      <c r="B47" t="s">
        <v>53</v>
      </c>
    </row>
    <row r="48" spans="1:2">
      <c r="A48" t="s">
        <v>277</v>
      </c>
      <c r="B48" t="s">
        <v>237</v>
      </c>
    </row>
    <row r="49" spans="1:4">
      <c r="A49" t="s">
        <v>325</v>
      </c>
      <c r="B49" t="s">
        <v>238</v>
      </c>
    </row>
    <row r="50" spans="1:4">
      <c r="A50" s="12" t="s">
        <v>384</v>
      </c>
      <c r="B50" t="s">
        <v>383</v>
      </c>
    </row>
    <row r="51" spans="1:4">
      <c r="A51" t="s">
        <v>324</v>
      </c>
      <c r="B51" t="s">
        <v>239</v>
      </c>
    </row>
    <row r="52" spans="1:4">
      <c r="A52" s="12" t="s">
        <v>654</v>
      </c>
      <c r="B52" t="s">
        <v>347</v>
      </c>
    </row>
    <row r="53" spans="1:4">
      <c r="A53" s="12" t="s">
        <v>404</v>
      </c>
      <c r="B53" t="s">
        <v>403</v>
      </c>
    </row>
    <row r="54" spans="1:4">
      <c r="A54" t="s">
        <v>278</v>
      </c>
      <c r="B54" t="s">
        <v>240</v>
      </c>
    </row>
    <row r="55" spans="1:4">
      <c r="A55" s="12" t="s">
        <v>212</v>
      </c>
      <c r="B55" t="s">
        <v>241</v>
      </c>
    </row>
    <row r="56" spans="1:4">
      <c r="A56" s="12" t="s">
        <v>203</v>
      </c>
      <c r="B56" t="s">
        <v>231</v>
      </c>
    </row>
    <row r="57" spans="1:4">
      <c r="A57" t="s">
        <v>293</v>
      </c>
      <c r="B57" t="s">
        <v>242</v>
      </c>
    </row>
    <row r="58" spans="1:4">
      <c r="A58" t="s">
        <v>279</v>
      </c>
      <c r="B58" t="s">
        <v>243</v>
      </c>
    </row>
    <row r="59" spans="1:4">
      <c r="A59" s="12" t="s">
        <v>210</v>
      </c>
      <c r="B59" t="s">
        <v>244</v>
      </c>
    </row>
    <row r="60" spans="1:4">
      <c r="A60" s="12" t="s">
        <v>391</v>
      </c>
      <c r="B60" t="s">
        <v>237</v>
      </c>
    </row>
    <row r="61" spans="1:4">
      <c r="A61" t="s">
        <v>656</v>
      </c>
      <c r="B61" t="s">
        <v>330</v>
      </c>
    </row>
    <row r="62" spans="1:4">
      <c r="A62" t="s">
        <v>294</v>
      </c>
      <c r="B62" t="s">
        <v>245</v>
      </c>
    </row>
    <row r="63" spans="1:4">
      <c r="A63" s="55" t="s">
        <v>216</v>
      </c>
      <c r="B63" s="56" t="s">
        <v>241</v>
      </c>
      <c r="C63" s="56"/>
      <c r="D63" s="56" t="s">
        <v>342</v>
      </c>
    </row>
    <row r="64" spans="1:4">
      <c r="A64" s="55" t="s">
        <v>204</v>
      </c>
      <c r="B64" s="56" t="s">
        <v>392</v>
      </c>
      <c r="C64" s="56"/>
      <c r="D64" s="56" t="s">
        <v>329</v>
      </c>
    </row>
    <row r="65" spans="1:2">
      <c r="A65" t="s">
        <v>317</v>
      </c>
    </row>
    <row r="66" spans="1:2">
      <c r="A66" s="12" t="s">
        <v>220</v>
      </c>
      <c r="B66" t="s">
        <v>603</v>
      </c>
    </row>
    <row r="67" spans="1:2">
      <c r="A67" s="12" t="s">
        <v>225</v>
      </c>
      <c r="B67" t="s">
        <v>605</v>
      </c>
    </row>
    <row r="68" spans="1:2">
      <c r="A68" s="12" t="s">
        <v>222</v>
      </c>
      <c r="B68" t="s">
        <v>327</v>
      </c>
    </row>
    <row r="69" spans="1:2">
      <c r="A69" s="12" t="s">
        <v>221</v>
      </c>
      <c r="B69" t="s">
        <v>327</v>
      </c>
    </row>
    <row r="70" spans="1:2">
      <c r="A70" t="s">
        <v>280</v>
      </c>
      <c r="B70" t="s">
        <v>331</v>
      </c>
    </row>
    <row r="71" spans="1:2" ht="17">
      <c r="A71" s="101" t="s">
        <v>658</v>
      </c>
      <c r="B71" t="s">
        <v>599</v>
      </c>
    </row>
    <row r="72" spans="1:2">
      <c r="A72" t="s">
        <v>319</v>
      </c>
      <c r="B72" t="s">
        <v>269</v>
      </c>
    </row>
    <row r="73" spans="1:2">
      <c r="A73" s="12" t="s">
        <v>349</v>
      </c>
      <c r="B73" t="s">
        <v>348</v>
      </c>
    </row>
    <row r="74" spans="1:2">
      <c r="A74" s="56" t="s">
        <v>270</v>
      </c>
      <c r="B74" t="s">
        <v>332</v>
      </c>
    </row>
    <row r="75" spans="1:2">
      <c r="A75" s="12" t="s">
        <v>217</v>
      </c>
      <c r="B75" t="s">
        <v>377</v>
      </c>
    </row>
    <row r="76" spans="1:2">
      <c r="A76" s="12" t="s">
        <v>304</v>
      </c>
      <c r="B76" t="s">
        <v>268</v>
      </c>
    </row>
    <row r="77" spans="1:2">
      <c r="A77" s="12" t="s">
        <v>395</v>
      </c>
      <c r="B77" t="s">
        <v>348</v>
      </c>
    </row>
    <row r="78" spans="1:2">
      <c r="A78" s="12" t="s">
        <v>197</v>
      </c>
      <c r="B78" t="s">
        <v>505</v>
      </c>
    </row>
    <row r="79" spans="1:2" ht="17">
      <c r="A79" s="101" t="s">
        <v>661</v>
      </c>
      <c r="B79" t="s">
        <v>372</v>
      </c>
    </row>
    <row r="80" spans="1:2" ht="17">
      <c r="A80" s="101" t="s">
        <v>664</v>
      </c>
      <c r="B80" t="s">
        <v>380</v>
      </c>
    </row>
    <row r="81" spans="1:4" ht="17">
      <c r="A81" s="101" t="s">
        <v>655</v>
      </c>
      <c r="B81" t="s">
        <v>371</v>
      </c>
    </row>
    <row r="82" spans="1:4">
      <c r="A82" t="s">
        <v>659</v>
      </c>
      <c r="B82" t="s">
        <v>350</v>
      </c>
    </row>
    <row r="83" spans="1:4" ht="17">
      <c r="A83" s="101" t="s">
        <v>688</v>
      </c>
      <c r="B83" t="s">
        <v>237</v>
      </c>
      <c r="D83" t="s">
        <v>757</v>
      </c>
    </row>
    <row r="84" spans="1:4" ht="17">
      <c r="A84" s="101" t="s">
        <v>724</v>
      </c>
      <c r="B84" t="s">
        <v>242</v>
      </c>
    </row>
    <row r="85" spans="1:4" ht="17">
      <c r="A85" s="101" t="s">
        <v>758</v>
      </c>
      <c r="B85" t="s">
        <v>394</v>
      </c>
    </row>
    <row r="86" spans="1:4" ht="17">
      <c r="A86" s="101" t="s">
        <v>759</v>
      </c>
      <c r="B86" t="s">
        <v>539</v>
      </c>
    </row>
    <row r="87" spans="1:4" ht="17">
      <c r="A87" s="101" t="s">
        <v>760</v>
      </c>
      <c r="B87" t="s">
        <v>646</v>
      </c>
    </row>
    <row r="88" spans="1:4" ht="17">
      <c r="A88" s="101" t="s">
        <v>761</v>
      </c>
      <c r="B88" t="s">
        <v>376</v>
      </c>
    </row>
    <row r="89" spans="1:4" ht="17">
      <c r="A89" s="101" t="s">
        <v>762</v>
      </c>
      <c r="B89" t="s">
        <v>764</v>
      </c>
    </row>
    <row r="90" spans="1:4" ht="17">
      <c r="A90" s="101" t="s">
        <v>763</v>
      </c>
      <c r="B90" t="s">
        <v>765</v>
      </c>
    </row>
    <row r="91" spans="1:4" ht="17">
      <c r="A91" s="101" t="s">
        <v>836</v>
      </c>
      <c r="B91" t="s">
        <v>354</v>
      </c>
    </row>
    <row r="92" spans="1:4" ht="17">
      <c r="A92" s="101" t="s">
        <v>825</v>
      </c>
      <c r="B92" t="s">
        <v>372</v>
      </c>
    </row>
    <row r="93" spans="1:4" ht="17">
      <c r="A93" s="101" t="s">
        <v>681</v>
      </c>
      <c r="B93" t="s">
        <v>627</v>
      </c>
    </row>
  </sheetData>
  <autoFilter ref="A1:D76" xr:uid="{D24D2A32-390B-7640-9208-1ECAECF809B9}">
    <sortState xmlns:xlrd2="http://schemas.microsoft.com/office/spreadsheetml/2017/richdata2" ref="A2:D76">
      <sortCondition ref="A1:A76"/>
    </sortState>
  </autoFilter>
  <conditionalFormatting sqref="A1 A6:A46 A77:A78 A48:A70 A82 A72:A75 A91:A1048576">
    <cfRule type="duplicateValues" dxfId="29" priority="6"/>
  </conditionalFormatting>
  <conditionalFormatting sqref="A1:A46 A77:A78 A48:A70 A82 A72:A75 A91:A1048576">
    <cfRule type="duplicateValues" dxfId="28" priority="3"/>
  </conditionalFormatting>
  <conditionalFormatting sqref="B1">
    <cfRule type="containsText" dxfId="27" priority="4" operator="containsText" text="Expense">
      <formula>NOT(ISERROR(SEARCH("Expense",B1)))</formula>
    </cfRule>
    <cfRule type="cellIs" dxfId="26" priority="5" operator="equal">
      <formula>"Suspense"</formula>
    </cfRule>
  </conditionalFormatting>
  <conditionalFormatting sqref="D1">
    <cfRule type="duplicateValues" dxfId="25" priority="1"/>
    <cfRule type="duplicateValues" dxfId="24" priority="2"/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C434B2-1B75-6D44-864F-6C2898F2155C}">
          <x14:formula1>
            <xm:f>Budget!$A$3:$A$297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301D-983B-0D4B-9F59-8DB2BF50216B}">
  <dimension ref="A4:C83"/>
  <sheetViews>
    <sheetView topLeftCell="A34" zoomScale="240" zoomScaleNormal="240" workbookViewId="0">
      <selection activeCell="A50" sqref="A42:A50"/>
    </sheetView>
  </sheetViews>
  <sheetFormatPr baseColWidth="10" defaultRowHeight="16"/>
  <cols>
    <col min="1" max="1" width="25" bestFit="1" customWidth="1"/>
    <col min="2" max="2" width="62.1640625" bestFit="1" customWidth="1"/>
    <col min="3" max="3" width="54.6640625" bestFit="1" customWidth="1"/>
  </cols>
  <sheetData>
    <row r="4" spans="1:3">
      <c r="A4" s="2" t="s">
        <v>0</v>
      </c>
      <c r="B4" t="s">
        <v>1</v>
      </c>
    </row>
    <row r="6" spans="1:3">
      <c r="A6" s="2" t="s">
        <v>18</v>
      </c>
    </row>
    <row r="7" spans="1:3">
      <c r="A7" s="3" t="s">
        <v>20</v>
      </c>
      <c r="B7" t="s">
        <v>28</v>
      </c>
      <c r="C7" t="s">
        <v>64</v>
      </c>
    </row>
    <row r="8" spans="1:3">
      <c r="A8" s="3" t="s">
        <v>15</v>
      </c>
      <c r="B8" t="s">
        <v>27</v>
      </c>
      <c r="C8" t="s">
        <v>28</v>
      </c>
    </row>
    <row r="9" spans="1:3">
      <c r="A9" s="3"/>
    </row>
    <row r="10" spans="1:3">
      <c r="A10" s="2" t="s">
        <v>37</v>
      </c>
    </row>
    <row r="11" spans="1:3">
      <c r="A11" s="3" t="s">
        <v>38</v>
      </c>
      <c r="B11" t="s">
        <v>41</v>
      </c>
    </row>
    <row r="12" spans="1:3">
      <c r="A12" s="3" t="s">
        <v>65</v>
      </c>
      <c r="B12" t="s">
        <v>28</v>
      </c>
    </row>
    <row r="13" spans="1:3">
      <c r="A13" s="3" t="s">
        <v>66</v>
      </c>
      <c r="B13" t="s">
        <v>28</v>
      </c>
    </row>
    <row r="14" spans="1:3">
      <c r="A14" s="3" t="s">
        <v>67</v>
      </c>
      <c r="B14" t="s">
        <v>28</v>
      </c>
    </row>
    <row r="15" spans="1:3">
      <c r="A15" s="2"/>
    </row>
    <row r="16" spans="1:3">
      <c r="A16" s="2" t="s">
        <v>19</v>
      </c>
    </row>
    <row r="17" spans="1:3">
      <c r="A17" s="3" t="s">
        <v>17</v>
      </c>
    </row>
    <row r="18" spans="1:3">
      <c r="A18" s="3" t="s">
        <v>16</v>
      </c>
    </row>
    <row r="19" spans="1:3">
      <c r="A19" s="3"/>
    </row>
    <row r="20" spans="1:3">
      <c r="A20" s="2" t="s">
        <v>40</v>
      </c>
    </row>
    <row r="21" spans="1:3">
      <c r="A21" s="2"/>
    </row>
    <row r="22" spans="1:3">
      <c r="A22" s="4" t="s">
        <v>6</v>
      </c>
      <c r="B22" t="s">
        <v>34</v>
      </c>
    </row>
    <row r="23" spans="1:3">
      <c r="A23" s="1" t="s">
        <v>21</v>
      </c>
      <c r="B23" t="s">
        <v>36</v>
      </c>
    </row>
    <row r="24" spans="1:3">
      <c r="A24" s="1" t="s">
        <v>22</v>
      </c>
      <c r="B24" t="s">
        <v>23</v>
      </c>
      <c r="C24" t="s">
        <v>24</v>
      </c>
    </row>
    <row r="25" spans="1:3">
      <c r="A25" s="1"/>
    </row>
    <row r="26" spans="1:3">
      <c r="A26" s="4" t="s">
        <v>29</v>
      </c>
    </row>
    <row r="27" spans="1:3">
      <c r="A27" s="1" t="s">
        <v>30</v>
      </c>
      <c r="B27" t="s">
        <v>31</v>
      </c>
    </row>
    <row r="28" spans="1:3">
      <c r="A28" s="1" t="s">
        <v>32</v>
      </c>
      <c r="B28" t="s">
        <v>33</v>
      </c>
    </row>
    <row r="29" spans="1:3">
      <c r="A29" s="1"/>
    </row>
    <row r="30" spans="1:3">
      <c r="A30" s="4" t="s">
        <v>62</v>
      </c>
    </row>
    <row r="31" spans="1:3">
      <c r="A31" s="1" t="s">
        <v>605</v>
      </c>
      <c r="B31" t="s">
        <v>26</v>
      </c>
    </row>
    <row r="32" spans="1:3">
      <c r="A32" s="1" t="s">
        <v>603</v>
      </c>
      <c r="B32" t="s">
        <v>26</v>
      </c>
    </row>
    <row r="33" spans="1:2">
      <c r="A33" s="1"/>
    </row>
    <row r="34" spans="1:2">
      <c r="A34" s="4" t="s">
        <v>63</v>
      </c>
    </row>
    <row r="35" spans="1:2">
      <c r="A35" s="1" t="s">
        <v>58</v>
      </c>
    </row>
    <row r="36" spans="1:2">
      <c r="A36" s="1" t="s">
        <v>59</v>
      </c>
    </row>
    <row r="37" spans="1:2">
      <c r="A37" s="1" t="s">
        <v>60</v>
      </c>
    </row>
    <row r="38" spans="1:2">
      <c r="A38" s="1" t="s">
        <v>61</v>
      </c>
    </row>
    <row r="39" spans="1:2">
      <c r="A39" s="1" t="s">
        <v>57</v>
      </c>
    </row>
    <row r="40" spans="1:2">
      <c r="A40" s="1"/>
    </row>
    <row r="41" spans="1:2">
      <c r="A41" s="4" t="s">
        <v>35</v>
      </c>
      <c r="B41" t="s">
        <v>25</v>
      </c>
    </row>
    <row r="42" spans="1:2">
      <c r="A42" s="1" t="s">
        <v>3</v>
      </c>
    </row>
    <row r="43" spans="1:2">
      <c r="A43" s="1" t="s">
        <v>2</v>
      </c>
    </row>
    <row r="44" spans="1:2">
      <c r="A44" s="1" t="s">
        <v>54</v>
      </c>
    </row>
    <row r="45" spans="1:2">
      <c r="A45" s="1" t="s">
        <v>53</v>
      </c>
    </row>
    <row r="46" spans="1:2">
      <c r="A46" s="1" t="s">
        <v>237</v>
      </c>
    </row>
    <row r="47" spans="1:2">
      <c r="A47" s="1" t="s">
        <v>55</v>
      </c>
    </row>
    <row r="48" spans="1:2">
      <c r="A48" s="1" t="s">
        <v>56</v>
      </c>
    </row>
    <row r="49" spans="1:1">
      <c r="A49" s="1" t="s">
        <v>383</v>
      </c>
    </row>
    <row r="50" spans="1:1">
      <c r="A50" s="1" t="s">
        <v>57</v>
      </c>
    </row>
    <row r="52" spans="1:1">
      <c r="A52" s="2" t="s">
        <v>4</v>
      </c>
    </row>
    <row r="53" spans="1:1">
      <c r="A53" s="2" t="s">
        <v>5</v>
      </c>
    </row>
    <row r="55" spans="1:1">
      <c r="A55" s="2" t="s">
        <v>7</v>
      </c>
    </row>
    <row r="57" spans="1:1">
      <c r="A57" s="2" t="s">
        <v>8</v>
      </c>
    </row>
    <row r="58" spans="1:1">
      <c r="A58" s="1" t="s">
        <v>11</v>
      </c>
    </row>
    <row r="59" spans="1:1">
      <c r="A59" s="1" t="s">
        <v>39</v>
      </c>
    </row>
    <row r="61" spans="1:1">
      <c r="A61" s="2" t="s">
        <v>9</v>
      </c>
    </row>
    <row r="63" spans="1:1">
      <c r="A63" s="2" t="s">
        <v>10</v>
      </c>
    </row>
    <row r="66" spans="1:1">
      <c r="A66" s="2" t="s">
        <v>12</v>
      </c>
    </row>
    <row r="68" spans="1:1">
      <c r="A68" s="2" t="s">
        <v>13</v>
      </c>
    </row>
    <row r="69" spans="1:1">
      <c r="A69" s="3" t="s">
        <v>42</v>
      </c>
    </row>
    <row r="70" spans="1:1">
      <c r="A70" s="3" t="s">
        <v>43</v>
      </c>
    </row>
    <row r="71" spans="1:1">
      <c r="A71" s="3" t="s">
        <v>44</v>
      </c>
    </row>
    <row r="72" spans="1:1">
      <c r="A72" s="3" t="s">
        <v>45</v>
      </c>
    </row>
    <row r="73" spans="1:1">
      <c r="A73" s="3" t="s">
        <v>46</v>
      </c>
    </row>
    <row r="74" spans="1:1">
      <c r="A74" s="3" t="s">
        <v>47</v>
      </c>
    </row>
    <row r="75" spans="1:1">
      <c r="A75" s="3" t="s">
        <v>48</v>
      </c>
    </row>
    <row r="76" spans="1:1">
      <c r="A76" s="3" t="s">
        <v>49</v>
      </c>
    </row>
    <row r="77" spans="1:1">
      <c r="A77" s="3" t="s">
        <v>50</v>
      </c>
    </row>
    <row r="78" spans="1:1">
      <c r="A78" s="3"/>
    </row>
    <row r="80" spans="1:1">
      <c r="A80" s="2" t="s">
        <v>51</v>
      </c>
    </row>
    <row r="81" spans="1:1">
      <c r="A81" s="3" t="s">
        <v>52</v>
      </c>
    </row>
    <row r="83" spans="1:1">
      <c r="A83" s="2" t="s">
        <v>14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0B64D-E7E9-EA41-9D1A-3509BC96E850}">
  <sheetPr>
    <tabColor rgb="FF7030A0"/>
  </sheetPr>
  <dimension ref="A1:K178"/>
  <sheetViews>
    <sheetView zoomScaleNormal="100" workbookViewId="0">
      <pane ySplit="1" topLeftCell="A2" activePane="bottomLeft" state="frozen"/>
      <selection pane="bottomLeft" activeCell="E9" sqref="E9"/>
    </sheetView>
  </sheetViews>
  <sheetFormatPr baseColWidth="10" defaultRowHeight="16"/>
  <cols>
    <col min="1" max="1" width="11.5" bestFit="1" customWidth="1"/>
    <col min="2" max="2" width="11" bestFit="1" customWidth="1"/>
    <col min="3" max="3" width="25" bestFit="1" customWidth="1"/>
    <col min="4" max="4" width="12.83203125" style="69" bestFit="1" customWidth="1"/>
    <col min="5" max="5" width="40.1640625" bestFit="1" customWidth="1"/>
    <col min="6" max="6" width="14.33203125" customWidth="1"/>
    <col min="7" max="7" width="14.33203125" style="69" customWidth="1"/>
    <col min="8" max="8" width="19.6640625" style="69" customWidth="1"/>
    <col min="9" max="9" width="115.5" style="42" bestFit="1" customWidth="1"/>
    <col min="10" max="10" width="13.6640625" style="68" customWidth="1"/>
    <col min="11" max="11" width="8.6640625" bestFit="1" customWidth="1"/>
  </cols>
  <sheetData>
    <row r="1" spans="1:11">
      <c r="A1" s="77" t="s">
        <v>503</v>
      </c>
      <c r="B1" s="77" t="s">
        <v>502</v>
      </c>
      <c r="C1" s="77" t="s">
        <v>501</v>
      </c>
      <c r="D1" s="78" t="s">
        <v>500</v>
      </c>
      <c r="E1" s="77" t="s">
        <v>499</v>
      </c>
      <c r="F1" s="77" t="s">
        <v>498</v>
      </c>
      <c r="G1" s="78" t="s">
        <v>504</v>
      </c>
      <c r="H1" s="78" t="s">
        <v>520</v>
      </c>
      <c r="I1" s="77" t="s">
        <v>351</v>
      </c>
      <c r="J1" s="76" t="s">
        <v>497</v>
      </c>
      <c r="K1" s="76" t="s">
        <v>650</v>
      </c>
    </row>
    <row r="2" spans="1:11">
      <c r="A2" t="s">
        <v>406</v>
      </c>
      <c r="B2" t="s">
        <v>405</v>
      </c>
      <c r="D2" s="69">
        <v>5430</v>
      </c>
      <c r="E2" t="s">
        <v>332</v>
      </c>
      <c r="F2" t="s">
        <v>445</v>
      </c>
      <c r="G2" s="69">
        <f t="shared" ref="G2:G33" si="0">IF(F2="Keep",D2,"")</f>
        <v>5430</v>
      </c>
      <c r="H2" s="69" t="str">
        <f>IF(((IFERROR((VLOOKUP(E2,Budget!A:A,1,FALSE)),""))=E2),"Found","Missing")</f>
        <v>Found</v>
      </c>
      <c r="I2" s="42" t="s">
        <v>534</v>
      </c>
      <c r="K2" t="s">
        <v>651</v>
      </c>
    </row>
    <row r="3" spans="1:11">
      <c r="A3" t="s">
        <v>406</v>
      </c>
      <c r="B3" t="s">
        <v>405</v>
      </c>
      <c r="C3" t="s">
        <v>423</v>
      </c>
      <c r="D3" s="69">
        <v>11005</v>
      </c>
      <c r="E3" t="s">
        <v>483</v>
      </c>
      <c r="F3" t="s">
        <v>445</v>
      </c>
      <c r="G3" s="69">
        <f t="shared" si="0"/>
        <v>11005</v>
      </c>
      <c r="H3" s="69" t="str">
        <f>IF(((IFERROR((VLOOKUP(E3,Budget!A:A,1,FALSE)),""))=E3),"Found","Missing")</f>
        <v>Found</v>
      </c>
    </row>
    <row r="4" spans="1:11">
      <c r="A4" s="42" t="s">
        <v>406</v>
      </c>
      <c r="B4" s="42" t="s">
        <v>405</v>
      </c>
      <c r="C4" s="42" t="s">
        <v>423</v>
      </c>
      <c r="D4" s="81">
        <v>11006</v>
      </c>
      <c r="E4" s="82" t="s">
        <v>482</v>
      </c>
      <c r="F4" t="s">
        <v>444</v>
      </c>
      <c r="G4" s="69" t="str">
        <f t="shared" si="0"/>
        <v/>
      </c>
      <c r="H4" s="69" t="str">
        <f>IF(((IFERROR((VLOOKUP(E4,Budget!A:A,1,FALSE)),""))=E4),"Found","Missing")</f>
        <v>Missing</v>
      </c>
    </row>
    <row r="5" spans="1:11">
      <c r="A5" t="s">
        <v>406</v>
      </c>
      <c r="B5" t="s">
        <v>405</v>
      </c>
      <c r="C5" t="s">
        <v>423</v>
      </c>
      <c r="D5" s="69">
        <v>11010</v>
      </c>
      <c r="E5" t="s">
        <v>247</v>
      </c>
      <c r="F5" t="s">
        <v>445</v>
      </c>
      <c r="G5" s="69">
        <f t="shared" si="0"/>
        <v>11010</v>
      </c>
      <c r="H5" s="69" t="str">
        <f>IF(((IFERROR((VLOOKUP(E5,Budget!A:A,1,FALSE)),""))=E5),"Found","Missing")</f>
        <v>Found</v>
      </c>
    </row>
    <row r="6" spans="1:11">
      <c r="A6" s="42" t="s">
        <v>406</v>
      </c>
      <c r="B6" s="42" t="s">
        <v>405</v>
      </c>
      <c r="C6" s="42" t="s">
        <v>423</v>
      </c>
      <c r="D6" s="81">
        <v>11011</v>
      </c>
      <c r="E6" s="82" t="s">
        <v>509</v>
      </c>
      <c r="F6" t="s">
        <v>444</v>
      </c>
      <c r="G6" s="69" t="str">
        <f t="shared" si="0"/>
        <v/>
      </c>
      <c r="H6" s="69" t="str">
        <f>IF(((IFERROR((VLOOKUP(E6,Budget!A:A,1,FALSE)),""))=E6),"Found","Missing")</f>
        <v>Missing</v>
      </c>
    </row>
    <row r="7" spans="1:11">
      <c r="A7" t="s">
        <v>406</v>
      </c>
      <c r="B7" t="s">
        <v>405</v>
      </c>
      <c r="D7" s="69">
        <v>11015</v>
      </c>
      <c r="E7" t="s">
        <v>338</v>
      </c>
      <c r="F7" t="s">
        <v>447</v>
      </c>
      <c r="G7" s="69" t="str">
        <f t="shared" si="0"/>
        <v/>
      </c>
      <c r="H7" s="69" t="str">
        <f>IF(((IFERROR((VLOOKUP(E7,Budget!A:A,1,FALSE)),""))=E7),"Found","Missing")</f>
        <v>Found</v>
      </c>
    </row>
    <row r="8" spans="1:11">
      <c r="A8" t="s">
        <v>406</v>
      </c>
      <c r="B8" t="s">
        <v>405</v>
      </c>
      <c r="C8" t="s">
        <v>343</v>
      </c>
      <c r="D8" s="69">
        <v>12000</v>
      </c>
      <c r="E8" t="s">
        <v>521</v>
      </c>
      <c r="F8" t="s">
        <v>445</v>
      </c>
      <c r="G8" s="69">
        <f t="shared" si="0"/>
        <v>12000</v>
      </c>
      <c r="H8" s="69" t="str">
        <f>IF(((IFERROR((VLOOKUP(E8,Budget!A:A,1,FALSE)),""))=E8),"Found","Missing")</f>
        <v>Found</v>
      </c>
      <c r="I8" s="42" t="s">
        <v>535</v>
      </c>
      <c r="K8" t="s">
        <v>651</v>
      </c>
    </row>
    <row r="9" spans="1:11">
      <c r="A9" t="s">
        <v>406</v>
      </c>
      <c r="B9" t="s">
        <v>405</v>
      </c>
      <c r="C9" t="s">
        <v>343</v>
      </c>
      <c r="D9" s="69">
        <v>12005</v>
      </c>
      <c r="E9" t="s">
        <v>490</v>
      </c>
      <c r="F9" t="s">
        <v>447</v>
      </c>
      <c r="G9" s="69" t="str">
        <f t="shared" si="0"/>
        <v/>
      </c>
      <c r="H9" s="69" t="str">
        <f>IF(((IFERROR((VLOOKUP(E9,Budget!A:A,1,FALSE)),""))=E9),"Found","Missing")</f>
        <v>Missing</v>
      </c>
    </row>
    <row r="10" spans="1:11">
      <c r="A10" t="s">
        <v>406</v>
      </c>
      <c r="B10" t="s">
        <v>405</v>
      </c>
      <c r="C10" t="s">
        <v>343</v>
      </c>
      <c r="D10" s="69">
        <v>12010</v>
      </c>
      <c r="E10" t="s">
        <v>248</v>
      </c>
      <c r="F10" t="s">
        <v>447</v>
      </c>
      <c r="G10" s="69" t="str">
        <f t="shared" si="0"/>
        <v/>
      </c>
      <c r="H10" s="69" t="str">
        <f>IF(((IFERROR((VLOOKUP(E10,Budget!A:A,1,FALSE)),""))=E10),"Found","Missing")</f>
        <v>Missing</v>
      </c>
    </row>
    <row r="11" spans="1:11">
      <c r="A11" t="s">
        <v>406</v>
      </c>
      <c r="B11" t="s">
        <v>405</v>
      </c>
      <c r="C11" t="s">
        <v>343</v>
      </c>
      <c r="D11" s="69">
        <v>12020</v>
      </c>
      <c r="E11" t="s">
        <v>491</v>
      </c>
      <c r="F11" t="s">
        <v>447</v>
      </c>
      <c r="G11" s="69" t="str">
        <f t="shared" si="0"/>
        <v/>
      </c>
      <c r="H11" s="69" t="str">
        <f>IF(((IFERROR((VLOOKUP(E11,Budget!A:A,1,FALSE)),""))=E11),"Found","Missing")</f>
        <v>Missing</v>
      </c>
    </row>
    <row r="12" spans="1:11">
      <c r="A12" t="s">
        <v>406</v>
      </c>
      <c r="B12" t="s">
        <v>405</v>
      </c>
      <c r="C12" s="56" t="s">
        <v>528</v>
      </c>
      <c r="D12" s="79">
        <v>13000</v>
      </c>
      <c r="E12" t="s">
        <v>527</v>
      </c>
      <c r="F12" t="s">
        <v>519</v>
      </c>
      <c r="G12" s="69">
        <f t="shared" si="0"/>
        <v>13000</v>
      </c>
      <c r="H12" s="69" t="str">
        <f>IF(((IFERROR((VLOOKUP(E12,Budget!A:A,1,FALSE)),""))=E12),"Found","Missing")</f>
        <v>Found</v>
      </c>
      <c r="I12" s="42" t="s">
        <v>524</v>
      </c>
    </row>
    <row r="13" spans="1:11">
      <c r="A13" t="s">
        <v>406</v>
      </c>
      <c r="B13" t="s">
        <v>405</v>
      </c>
      <c r="C13" s="56" t="s">
        <v>528</v>
      </c>
      <c r="D13" s="69">
        <v>13001</v>
      </c>
      <c r="E13" t="s">
        <v>335</v>
      </c>
      <c r="F13" t="s">
        <v>445</v>
      </c>
      <c r="G13" s="69">
        <f t="shared" si="0"/>
        <v>13001</v>
      </c>
      <c r="H13" s="69" t="str">
        <f>IF(((IFERROR((VLOOKUP(E13,Budget!A:A,1,FALSE)),""))=E13),"Found","Missing")</f>
        <v>Found</v>
      </c>
    </row>
    <row r="14" spans="1:11">
      <c r="A14" t="s">
        <v>406</v>
      </c>
      <c r="B14" t="s">
        <v>405</v>
      </c>
      <c r="C14" s="56" t="s">
        <v>528</v>
      </c>
      <c r="D14" s="69">
        <v>13002</v>
      </c>
      <c r="E14" t="s">
        <v>458</v>
      </c>
      <c r="F14" t="s">
        <v>445</v>
      </c>
      <c r="G14" s="69">
        <f t="shared" si="0"/>
        <v>13002</v>
      </c>
      <c r="H14" s="69" t="str">
        <f>IF(((IFERROR((VLOOKUP(E14,Budget!A:A,1,FALSE)),""))=E14),"Found","Missing")</f>
        <v>Found</v>
      </c>
    </row>
    <row r="15" spans="1:11">
      <c r="A15" t="s">
        <v>406</v>
      </c>
      <c r="B15" t="s">
        <v>405</v>
      </c>
      <c r="C15" s="56" t="s">
        <v>528</v>
      </c>
      <c r="D15" s="69">
        <v>13003</v>
      </c>
      <c r="E15" t="s">
        <v>459</v>
      </c>
      <c r="F15" t="s">
        <v>445</v>
      </c>
      <c r="G15" s="69">
        <f t="shared" si="0"/>
        <v>13003</v>
      </c>
      <c r="H15" s="69" t="str">
        <f>IF(((IFERROR((VLOOKUP(E15,Budget!A:A,1,FALSE)),""))=E15),"Found","Missing")</f>
        <v>Found</v>
      </c>
    </row>
    <row r="16" spans="1:11">
      <c r="A16" t="s">
        <v>406</v>
      </c>
      <c r="B16" t="s">
        <v>405</v>
      </c>
      <c r="C16" s="56" t="s">
        <v>528</v>
      </c>
      <c r="D16" s="69">
        <v>13005</v>
      </c>
      <c r="E16" t="s">
        <v>430</v>
      </c>
      <c r="F16" t="s">
        <v>447</v>
      </c>
      <c r="G16" s="69" t="str">
        <f t="shared" si="0"/>
        <v/>
      </c>
      <c r="H16" s="69" t="str">
        <f>IF(((IFERROR((VLOOKUP(E16,Budget!A:A,1,FALSE)),""))=E16),"Found","Missing")</f>
        <v>Missing</v>
      </c>
    </row>
    <row r="17" spans="1:11">
      <c r="A17" t="s">
        <v>406</v>
      </c>
      <c r="B17" t="s">
        <v>405</v>
      </c>
      <c r="C17" s="56" t="s">
        <v>528</v>
      </c>
      <c r="D17" s="69">
        <v>13006</v>
      </c>
      <c r="E17" t="s">
        <v>250</v>
      </c>
      <c r="F17" t="s">
        <v>447</v>
      </c>
      <c r="G17" s="69" t="str">
        <f t="shared" si="0"/>
        <v/>
      </c>
      <c r="H17" s="69" t="str">
        <f>IF(((IFERROR((VLOOKUP(E17,Budget!A:A,1,FALSE)),""))=E17),"Found","Missing")</f>
        <v>Missing</v>
      </c>
    </row>
    <row r="18" spans="1:11">
      <c r="A18" t="s">
        <v>406</v>
      </c>
      <c r="B18" t="s">
        <v>405</v>
      </c>
      <c r="C18" s="56" t="s">
        <v>528</v>
      </c>
      <c r="D18" s="69">
        <v>13007</v>
      </c>
      <c r="E18" t="s">
        <v>334</v>
      </c>
      <c r="F18" t="s">
        <v>445</v>
      </c>
      <c r="G18" s="69">
        <f t="shared" si="0"/>
        <v>13007</v>
      </c>
      <c r="H18" s="69" t="str">
        <f>IF(((IFERROR((VLOOKUP(E18,Budget!A:A,1,FALSE)),""))=E18),"Found","Missing")</f>
        <v>Found</v>
      </c>
      <c r="I18" s="42" t="s">
        <v>525</v>
      </c>
      <c r="K18" t="s">
        <v>651</v>
      </c>
    </row>
    <row r="19" spans="1:11">
      <c r="A19" t="s">
        <v>406</v>
      </c>
      <c r="B19" t="s">
        <v>405</v>
      </c>
      <c r="C19" s="56" t="s">
        <v>528</v>
      </c>
      <c r="D19" s="69">
        <v>13500</v>
      </c>
      <c r="E19" t="s">
        <v>440</v>
      </c>
      <c r="F19" t="s">
        <v>447</v>
      </c>
      <c r="G19" s="69" t="str">
        <f t="shared" si="0"/>
        <v/>
      </c>
      <c r="H19" s="69" t="str">
        <f>IF(((IFERROR((VLOOKUP(E19,Budget!A:A,1,FALSE)),""))=E19),"Found","Missing")</f>
        <v>Missing</v>
      </c>
    </row>
    <row r="20" spans="1:11">
      <c r="A20" s="42" t="s">
        <v>406</v>
      </c>
      <c r="B20" s="42" t="s">
        <v>405</v>
      </c>
      <c r="C20" s="42" t="s">
        <v>443</v>
      </c>
      <c r="D20" s="81">
        <v>14005</v>
      </c>
      <c r="E20" s="82" t="s">
        <v>529</v>
      </c>
      <c r="F20" t="s">
        <v>444</v>
      </c>
      <c r="G20" s="69" t="str">
        <f t="shared" si="0"/>
        <v/>
      </c>
      <c r="H20" s="69" t="str">
        <f>IF(((IFERROR((VLOOKUP(E20,Budget!A:A,1,FALSE)),""))=E20),"Found","Missing")</f>
        <v>Missing</v>
      </c>
    </row>
    <row r="21" spans="1:11">
      <c r="A21" t="s">
        <v>406</v>
      </c>
      <c r="B21" t="s">
        <v>405</v>
      </c>
      <c r="C21" s="56" t="s">
        <v>532</v>
      </c>
      <c r="D21" s="79">
        <v>17000</v>
      </c>
      <c r="E21" t="s">
        <v>531</v>
      </c>
      <c r="F21" t="s">
        <v>445</v>
      </c>
      <c r="G21" s="69">
        <f t="shared" si="0"/>
        <v>17000</v>
      </c>
      <c r="H21" s="69" t="str">
        <f>IF(((IFERROR((VLOOKUP(E21,Budget!A:A,1,FALSE)),""))=E21),"Found","Missing")</f>
        <v>Found</v>
      </c>
      <c r="I21" s="42" t="s">
        <v>533</v>
      </c>
    </row>
    <row r="22" spans="1:11" s="75" customFormat="1">
      <c r="A22" t="s">
        <v>530</v>
      </c>
      <c r="B22" t="s">
        <v>405</v>
      </c>
      <c r="C22" s="56" t="s">
        <v>532</v>
      </c>
      <c r="D22" s="69">
        <v>17001</v>
      </c>
      <c r="E22" t="s">
        <v>489</v>
      </c>
      <c r="F22" t="s">
        <v>447</v>
      </c>
      <c r="G22" s="69" t="str">
        <f t="shared" si="0"/>
        <v/>
      </c>
      <c r="H22" s="69" t="str">
        <f>IF(((IFERROR((VLOOKUP(E22,Budget!A:A,1,FALSE)),""))=E22),"Found","Missing")</f>
        <v>Missing</v>
      </c>
      <c r="I22" s="42"/>
      <c r="J22" s="68"/>
    </row>
    <row r="23" spans="1:11" s="75" customFormat="1">
      <c r="A23" t="s">
        <v>406</v>
      </c>
      <c r="B23" t="s">
        <v>405</v>
      </c>
      <c r="C23" s="56" t="s">
        <v>532</v>
      </c>
      <c r="D23" s="69">
        <v>17005</v>
      </c>
      <c r="E23" t="s">
        <v>475</v>
      </c>
      <c r="F23" t="s">
        <v>447</v>
      </c>
      <c r="G23" s="69" t="str">
        <f t="shared" si="0"/>
        <v/>
      </c>
      <c r="H23" s="69" t="str">
        <f>IF(((IFERROR((VLOOKUP(E23,Budget!A:A,1,FALSE)),""))=E23),"Found","Missing")</f>
        <v>Missing</v>
      </c>
      <c r="I23" s="42"/>
      <c r="J23" s="68"/>
    </row>
    <row r="24" spans="1:11">
      <c r="A24" t="s">
        <v>406</v>
      </c>
      <c r="B24" t="s">
        <v>405</v>
      </c>
      <c r="C24" s="56" t="s">
        <v>532</v>
      </c>
      <c r="D24" s="69">
        <v>17006</v>
      </c>
      <c r="E24" t="s">
        <v>474</v>
      </c>
      <c r="F24" t="s">
        <v>447</v>
      </c>
      <c r="G24" s="69" t="str">
        <f t="shared" si="0"/>
        <v/>
      </c>
      <c r="H24" s="69" t="str">
        <f>IF(((IFERROR((VLOOKUP(E24,Budget!A:A,1,FALSE)),""))=E24),"Found","Missing")</f>
        <v>Missing</v>
      </c>
    </row>
    <row r="25" spans="1:11">
      <c r="A25" t="s">
        <v>406</v>
      </c>
      <c r="B25" t="s">
        <v>405</v>
      </c>
      <c r="C25" s="56" t="s">
        <v>532</v>
      </c>
      <c r="D25" s="69">
        <v>17010</v>
      </c>
      <c r="E25" t="s">
        <v>251</v>
      </c>
      <c r="F25" t="s">
        <v>447</v>
      </c>
      <c r="G25" s="69" t="str">
        <f t="shared" si="0"/>
        <v/>
      </c>
      <c r="H25" s="69" t="str">
        <f>IF(((IFERROR((VLOOKUP(E25,Budget!A:A,1,FALSE)),""))=E25),"Found","Missing")</f>
        <v>Found</v>
      </c>
    </row>
    <row r="26" spans="1:11">
      <c r="A26" t="s">
        <v>406</v>
      </c>
      <c r="B26" t="s">
        <v>405</v>
      </c>
      <c r="C26" s="56" t="s">
        <v>532</v>
      </c>
      <c r="D26" s="69">
        <v>17011</v>
      </c>
      <c r="E26" t="s">
        <v>438</v>
      </c>
      <c r="F26" t="s">
        <v>447</v>
      </c>
      <c r="G26" s="69" t="str">
        <f t="shared" si="0"/>
        <v/>
      </c>
      <c r="H26" s="69" t="str">
        <f>IF(((IFERROR((VLOOKUP(E26,Budget!A:A,1,FALSE)),""))=E26),"Found","Missing")</f>
        <v>Missing</v>
      </c>
    </row>
    <row r="27" spans="1:11">
      <c r="A27" t="s">
        <v>530</v>
      </c>
      <c r="B27" t="s">
        <v>405</v>
      </c>
      <c r="C27" s="56" t="s">
        <v>532</v>
      </c>
      <c r="D27" s="69">
        <v>17015</v>
      </c>
      <c r="E27" t="s">
        <v>252</v>
      </c>
      <c r="F27" t="s">
        <v>445</v>
      </c>
      <c r="G27" s="69">
        <f t="shared" si="0"/>
        <v>17015</v>
      </c>
      <c r="H27" s="69" t="str">
        <f>IF(((IFERROR((VLOOKUP(E27,Budget!A:A,1,FALSE)),""))=E27),"Found","Missing")</f>
        <v>Found</v>
      </c>
    </row>
    <row r="28" spans="1:11" s="75" customFormat="1">
      <c r="A28" t="s">
        <v>530</v>
      </c>
      <c r="B28" t="s">
        <v>405</v>
      </c>
      <c r="C28" s="56" t="s">
        <v>532</v>
      </c>
      <c r="D28" s="69">
        <v>17016</v>
      </c>
      <c r="E28" t="s">
        <v>420</v>
      </c>
      <c r="F28" t="s">
        <v>447</v>
      </c>
      <c r="G28" s="69" t="str">
        <f t="shared" si="0"/>
        <v/>
      </c>
      <c r="H28" s="69" t="str">
        <f>IF(((IFERROR((VLOOKUP(E28,Budget!A:A,1,FALSE)),""))=E28),"Found","Missing")</f>
        <v>Missing</v>
      </c>
      <c r="I28" s="42"/>
      <c r="J28" s="68"/>
    </row>
    <row r="29" spans="1:11" s="75" customFormat="1">
      <c r="A29" t="s">
        <v>530</v>
      </c>
      <c r="B29" t="s">
        <v>405</v>
      </c>
      <c r="C29" s="56" t="s">
        <v>532</v>
      </c>
      <c r="D29" s="69">
        <v>17020</v>
      </c>
      <c r="E29" t="s">
        <v>253</v>
      </c>
      <c r="F29" t="s">
        <v>447</v>
      </c>
      <c r="G29" s="69" t="str">
        <f t="shared" si="0"/>
        <v/>
      </c>
      <c r="H29" s="69" t="str">
        <f>IF(((IFERROR((VLOOKUP(E29,Budget!A:A,1,FALSE)),""))=E29),"Found","Missing")</f>
        <v>Missing</v>
      </c>
      <c r="I29" s="42"/>
      <c r="J29" s="68"/>
    </row>
    <row r="30" spans="1:11">
      <c r="A30" t="s">
        <v>530</v>
      </c>
      <c r="B30" t="s">
        <v>405</v>
      </c>
      <c r="C30" s="56" t="s">
        <v>532</v>
      </c>
      <c r="D30" s="69">
        <v>17021</v>
      </c>
      <c r="E30" t="s">
        <v>422</v>
      </c>
      <c r="F30" t="s">
        <v>447</v>
      </c>
      <c r="G30" s="69" t="str">
        <f t="shared" si="0"/>
        <v/>
      </c>
      <c r="H30" s="69" t="str">
        <f>IF(((IFERROR((VLOOKUP(E30,Budget!A:A,1,FALSE)),""))=E30),"Found","Missing")</f>
        <v>Missing</v>
      </c>
    </row>
    <row r="31" spans="1:11" s="75" customFormat="1">
      <c r="A31" t="s">
        <v>530</v>
      </c>
      <c r="B31" t="s">
        <v>405</v>
      </c>
      <c r="C31" s="56" t="s">
        <v>532</v>
      </c>
      <c r="D31" s="69">
        <v>17025</v>
      </c>
      <c r="E31" t="s">
        <v>254</v>
      </c>
      <c r="F31" t="s">
        <v>447</v>
      </c>
      <c r="G31" s="69" t="str">
        <f t="shared" si="0"/>
        <v/>
      </c>
      <c r="H31" s="69" t="str">
        <f>IF(((IFERROR((VLOOKUP(E31,Budget!A:A,1,FALSE)),""))=E31),"Found","Missing")</f>
        <v>Missing</v>
      </c>
      <c r="I31" s="42"/>
      <c r="J31" s="68"/>
    </row>
    <row r="32" spans="1:11" s="75" customFormat="1">
      <c r="A32" t="s">
        <v>530</v>
      </c>
      <c r="B32" t="s">
        <v>405</v>
      </c>
      <c r="C32" s="56" t="s">
        <v>532</v>
      </c>
      <c r="D32" s="69">
        <v>17026</v>
      </c>
      <c r="E32" t="s">
        <v>419</v>
      </c>
      <c r="F32" t="s">
        <v>447</v>
      </c>
      <c r="G32" s="69" t="str">
        <f t="shared" si="0"/>
        <v/>
      </c>
      <c r="H32" s="69" t="str">
        <f>IF(((IFERROR((VLOOKUP(E32,Budget!A:A,1,FALSE)),""))=E32),"Found","Missing")</f>
        <v>Missing</v>
      </c>
      <c r="I32" s="42"/>
      <c r="J32" s="68"/>
    </row>
    <row r="33" spans="1:11" s="75" customFormat="1">
      <c r="A33" t="s">
        <v>530</v>
      </c>
      <c r="B33" t="s">
        <v>405</v>
      </c>
      <c r="C33" s="56" t="s">
        <v>532</v>
      </c>
      <c r="D33" s="69">
        <v>17030</v>
      </c>
      <c r="E33" t="s">
        <v>413</v>
      </c>
      <c r="F33" t="s">
        <v>447</v>
      </c>
      <c r="G33" s="69" t="str">
        <f t="shared" si="0"/>
        <v/>
      </c>
      <c r="H33" s="69" t="str">
        <f>IF(((IFERROR((VLOOKUP(E33,Budget!A:A,1,FALSE)),""))=E33),"Found","Missing")</f>
        <v>Missing</v>
      </c>
      <c r="I33" s="42"/>
      <c r="J33" s="68"/>
    </row>
    <row r="34" spans="1:11" s="75" customFormat="1">
      <c r="A34" t="s">
        <v>530</v>
      </c>
      <c r="B34" t="s">
        <v>405</v>
      </c>
      <c r="C34" s="56" t="s">
        <v>532</v>
      </c>
      <c r="D34" s="69">
        <v>17031</v>
      </c>
      <c r="E34" t="s">
        <v>412</v>
      </c>
      <c r="F34" t="s">
        <v>447</v>
      </c>
      <c r="G34" s="69" t="str">
        <f t="shared" ref="G34:G65" si="1">IF(F34="Keep",D34,"")</f>
        <v/>
      </c>
      <c r="H34" s="69" t="str">
        <f>IF(((IFERROR((VLOOKUP(E34,Budget!A:A,1,FALSE)),""))=E34),"Found","Missing")</f>
        <v>Missing</v>
      </c>
      <c r="I34" s="42"/>
      <c r="J34" s="68"/>
    </row>
    <row r="35" spans="1:11">
      <c r="A35" t="s">
        <v>530</v>
      </c>
      <c r="B35" t="s">
        <v>405</v>
      </c>
      <c r="C35" s="56" t="s">
        <v>532</v>
      </c>
      <c r="D35" s="69">
        <v>17035</v>
      </c>
      <c r="E35" t="s">
        <v>418</v>
      </c>
      <c r="F35" t="s">
        <v>447</v>
      </c>
      <c r="G35" s="69" t="str">
        <f t="shared" si="1"/>
        <v/>
      </c>
      <c r="H35" s="69" t="str">
        <f>IF(((IFERROR((VLOOKUP(E35,Budget!A:A,1,FALSE)),""))=E35),"Found","Missing")</f>
        <v>Missing</v>
      </c>
    </row>
    <row r="36" spans="1:11">
      <c r="A36" t="s">
        <v>530</v>
      </c>
      <c r="B36" t="s">
        <v>405</v>
      </c>
      <c r="C36" s="56" t="s">
        <v>532</v>
      </c>
      <c r="D36" s="69">
        <v>17036</v>
      </c>
      <c r="E36" t="s">
        <v>417</v>
      </c>
      <c r="F36" t="s">
        <v>447</v>
      </c>
      <c r="G36" s="69" t="str">
        <f t="shared" si="1"/>
        <v/>
      </c>
      <c r="H36" s="69" t="str">
        <f>IF(((IFERROR((VLOOKUP(E36,Budget!A:A,1,FALSE)),""))=E36),"Found","Missing")</f>
        <v>Missing</v>
      </c>
    </row>
    <row r="37" spans="1:11">
      <c r="A37" t="s">
        <v>530</v>
      </c>
      <c r="B37" t="s">
        <v>405</v>
      </c>
      <c r="C37" s="56" t="s">
        <v>532</v>
      </c>
      <c r="D37" s="69">
        <v>17037</v>
      </c>
      <c r="E37" t="s">
        <v>416</v>
      </c>
      <c r="F37" t="s">
        <v>447</v>
      </c>
      <c r="G37" s="69" t="str">
        <f t="shared" si="1"/>
        <v/>
      </c>
      <c r="H37" s="69" t="str">
        <f>IF(((IFERROR((VLOOKUP(E37,Budget!A:A,1,FALSE)),""))=E37),"Found","Missing")</f>
        <v>Missing</v>
      </c>
    </row>
    <row r="38" spans="1:11">
      <c r="A38" t="s">
        <v>530</v>
      </c>
      <c r="B38" t="s">
        <v>405</v>
      </c>
      <c r="C38" s="56" t="s">
        <v>532</v>
      </c>
      <c r="D38" s="69">
        <v>17038</v>
      </c>
      <c r="E38" t="s">
        <v>415</v>
      </c>
      <c r="F38" t="s">
        <v>447</v>
      </c>
      <c r="G38" s="69" t="str">
        <f t="shared" si="1"/>
        <v/>
      </c>
      <c r="H38" s="69" t="str">
        <f>IF(((IFERROR((VLOOKUP(E38,Budget!A:A,1,FALSE)),""))=E38),"Found","Missing")</f>
        <v>Missing</v>
      </c>
    </row>
    <row r="39" spans="1:11">
      <c r="A39" t="s">
        <v>530</v>
      </c>
      <c r="B39" t="s">
        <v>405</v>
      </c>
      <c r="C39" s="56" t="s">
        <v>532</v>
      </c>
      <c r="D39" s="69">
        <v>17040</v>
      </c>
      <c r="E39" t="s">
        <v>255</v>
      </c>
      <c r="F39" t="s">
        <v>447</v>
      </c>
      <c r="G39" s="69" t="str">
        <f t="shared" si="1"/>
        <v/>
      </c>
      <c r="H39" s="69" t="str">
        <f>IF(((IFERROR((VLOOKUP(E39,Budget!A:A,1,FALSE)),""))=E39),"Found","Missing")</f>
        <v>Missing</v>
      </c>
    </row>
    <row r="40" spans="1:11">
      <c r="A40" t="s">
        <v>530</v>
      </c>
      <c r="B40" t="s">
        <v>405</v>
      </c>
      <c r="C40" s="56" t="s">
        <v>532</v>
      </c>
      <c r="D40" s="69">
        <v>17041</v>
      </c>
      <c r="E40" t="s">
        <v>414</v>
      </c>
      <c r="F40" t="s">
        <v>447</v>
      </c>
      <c r="G40" s="69" t="str">
        <f t="shared" si="1"/>
        <v/>
      </c>
      <c r="H40" s="69" t="str">
        <f>IF(((IFERROR((VLOOKUP(E40,Budget!A:A,1,FALSE)),""))=E40),"Found","Missing")</f>
        <v>Missing</v>
      </c>
    </row>
    <row r="41" spans="1:11">
      <c r="A41" t="s">
        <v>530</v>
      </c>
      <c r="B41" t="s">
        <v>405</v>
      </c>
      <c r="C41" s="56" t="s">
        <v>532</v>
      </c>
      <c r="D41" s="69">
        <v>17045</v>
      </c>
      <c r="E41" t="s">
        <v>436</v>
      </c>
      <c r="F41" t="s">
        <v>447</v>
      </c>
      <c r="G41" s="69" t="str">
        <f t="shared" si="1"/>
        <v/>
      </c>
      <c r="H41" s="69" t="str">
        <f>IF(((IFERROR((VLOOKUP(E41,Budget!A:A,1,FALSE)),""))=E41),"Found","Missing")</f>
        <v>Missing</v>
      </c>
    </row>
    <row r="42" spans="1:11">
      <c r="A42" t="s">
        <v>406</v>
      </c>
      <c r="B42" t="s">
        <v>405</v>
      </c>
      <c r="C42" t="s">
        <v>6</v>
      </c>
      <c r="D42" s="69">
        <v>21000</v>
      </c>
      <c r="E42" t="s">
        <v>549</v>
      </c>
      <c r="F42" t="s">
        <v>445</v>
      </c>
      <c r="G42" s="69">
        <f t="shared" si="1"/>
        <v>21000</v>
      </c>
      <c r="H42" s="69" t="str">
        <f>IF(((IFERROR((VLOOKUP(E42,Budget!A:A,1,FALSE)),""))=E42),"Found","Missing")</f>
        <v>Found</v>
      </c>
      <c r="I42" s="42" t="s">
        <v>550</v>
      </c>
    </row>
    <row r="43" spans="1:11">
      <c r="A43" t="s">
        <v>406</v>
      </c>
      <c r="B43" t="s">
        <v>405</v>
      </c>
      <c r="C43" t="s">
        <v>6</v>
      </c>
      <c r="D43" s="69">
        <v>21001</v>
      </c>
      <c r="E43" t="s">
        <v>350</v>
      </c>
      <c r="F43" t="s">
        <v>445</v>
      </c>
      <c r="G43" s="69">
        <f t="shared" si="1"/>
        <v>21001</v>
      </c>
      <c r="H43" s="69" t="str">
        <f>IF(((IFERROR((VLOOKUP(E43,Budget!A:A,1,FALSE)),""))=E43),"Found","Missing")</f>
        <v>Found</v>
      </c>
      <c r="I43" s="100" t="s">
        <v>540</v>
      </c>
      <c r="K43" t="s">
        <v>651</v>
      </c>
    </row>
    <row r="44" spans="1:11">
      <c r="A44" s="42" t="s">
        <v>406</v>
      </c>
      <c r="B44" s="42" t="s">
        <v>405</v>
      </c>
      <c r="C44" s="42" t="s">
        <v>6</v>
      </c>
      <c r="D44" s="81">
        <v>21005</v>
      </c>
      <c r="E44" s="82" t="s">
        <v>570</v>
      </c>
      <c r="F44" s="72" t="s">
        <v>444</v>
      </c>
      <c r="G44" s="69" t="str">
        <f t="shared" si="1"/>
        <v/>
      </c>
      <c r="H44" s="69" t="str">
        <f>IF(((IFERROR((VLOOKUP(E44,Budget!A:A,1,FALSE)),""))=E44),"Found","Missing")</f>
        <v>Missing</v>
      </c>
    </row>
    <row r="45" spans="1:11">
      <c r="A45" t="s">
        <v>406</v>
      </c>
      <c r="B45" t="s">
        <v>405</v>
      </c>
      <c r="C45" t="s">
        <v>6</v>
      </c>
      <c r="D45" s="69">
        <v>21006</v>
      </c>
      <c r="E45" t="s">
        <v>354</v>
      </c>
      <c r="F45" t="s">
        <v>445</v>
      </c>
      <c r="G45" s="69">
        <f t="shared" si="1"/>
        <v>21006</v>
      </c>
      <c r="H45" s="69" t="str">
        <f>IF(((IFERROR((VLOOKUP(E45,Budget!A:A,1,FALSE)),""))=E45),"Found","Missing")</f>
        <v>Found</v>
      </c>
      <c r="I45" s="100" t="s">
        <v>538</v>
      </c>
      <c r="K45" t="s">
        <v>651</v>
      </c>
    </row>
    <row r="46" spans="1:11">
      <c r="A46" t="s">
        <v>406</v>
      </c>
      <c r="B46" t="s">
        <v>405</v>
      </c>
      <c r="C46" t="s">
        <v>6</v>
      </c>
      <c r="D46" s="79">
        <v>21007</v>
      </c>
      <c r="E46" t="s">
        <v>355</v>
      </c>
      <c r="F46" t="s">
        <v>445</v>
      </c>
      <c r="G46" s="69">
        <f t="shared" si="1"/>
        <v>21007</v>
      </c>
      <c r="H46" s="69" t="str">
        <f>IF(((IFERROR((VLOOKUP(E46,Budget!A:A,1,FALSE)),""))=E46),"Found","Missing")</f>
        <v>Found</v>
      </c>
    </row>
    <row r="47" spans="1:11">
      <c r="A47" t="s">
        <v>406</v>
      </c>
      <c r="B47" t="s">
        <v>405</v>
      </c>
      <c r="C47" t="s">
        <v>6</v>
      </c>
      <c r="D47" s="69">
        <v>21010</v>
      </c>
      <c r="E47" t="s">
        <v>505</v>
      </c>
      <c r="F47" t="s">
        <v>445</v>
      </c>
      <c r="G47" s="69">
        <f t="shared" si="1"/>
        <v>21010</v>
      </c>
      <c r="H47" s="69" t="str">
        <f>IF(((IFERROR((VLOOKUP(E47,Budget!A:A,1,FALSE)),""))=E47),"Found","Missing")</f>
        <v>Found</v>
      </c>
      <c r="I47" s="100" t="s">
        <v>536</v>
      </c>
      <c r="K47" t="s">
        <v>651</v>
      </c>
    </row>
    <row r="48" spans="1:11">
      <c r="A48" s="42" t="s">
        <v>406</v>
      </c>
      <c r="B48" s="42" t="s">
        <v>405</v>
      </c>
      <c r="C48" s="42" t="s">
        <v>6</v>
      </c>
      <c r="D48" s="81">
        <v>21012</v>
      </c>
      <c r="E48" s="82" t="s">
        <v>569</v>
      </c>
      <c r="F48" t="s">
        <v>444</v>
      </c>
      <c r="G48" s="69" t="str">
        <f t="shared" si="1"/>
        <v/>
      </c>
      <c r="H48" s="69" t="str">
        <f>IF(((IFERROR((VLOOKUP(E48,Budget!A:A,1,FALSE)),""))=E48),"Found","Missing")</f>
        <v>Missing</v>
      </c>
    </row>
    <row r="49" spans="1:11">
      <c r="A49" s="42" t="s">
        <v>406</v>
      </c>
      <c r="B49" s="42" t="s">
        <v>405</v>
      </c>
      <c r="C49" s="42" t="s">
        <v>6</v>
      </c>
      <c r="D49" s="81">
        <v>21013</v>
      </c>
      <c r="E49" s="83" t="s">
        <v>568</v>
      </c>
      <c r="F49" t="s">
        <v>613</v>
      </c>
      <c r="G49" s="69" t="str">
        <f t="shared" si="1"/>
        <v/>
      </c>
      <c r="H49" s="69" t="str">
        <f>IF(((IFERROR((VLOOKUP(E49,Budget!A:A,1,FALSE)),""))=E49),"Found","Missing")</f>
        <v>Missing</v>
      </c>
    </row>
    <row r="50" spans="1:11">
      <c r="A50" s="42" t="s">
        <v>406</v>
      </c>
      <c r="B50" s="42" t="s">
        <v>405</v>
      </c>
      <c r="C50" s="42" t="s">
        <v>6</v>
      </c>
      <c r="D50" s="81">
        <v>21014</v>
      </c>
      <c r="E50" s="83" t="s">
        <v>567</v>
      </c>
      <c r="F50" t="s">
        <v>613</v>
      </c>
      <c r="G50" s="69" t="str">
        <f t="shared" si="1"/>
        <v/>
      </c>
      <c r="H50" s="69" t="str">
        <f>IF(((IFERROR((VLOOKUP(E50,Budget!A:A,1,FALSE)),""))=E50),"Found","Missing")</f>
        <v>Missing</v>
      </c>
    </row>
    <row r="51" spans="1:11">
      <c r="A51" s="42" t="s">
        <v>406</v>
      </c>
      <c r="B51" s="42" t="s">
        <v>405</v>
      </c>
      <c r="C51" s="42" t="s">
        <v>6</v>
      </c>
      <c r="D51" s="81">
        <v>21015</v>
      </c>
      <c r="E51" s="82" t="s">
        <v>566</v>
      </c>
      <c r="F51" t="s">
        <v>444</v>
      </c>
      <c r="G51" s="69" t="str">
        <f t="shared" si="1"/>
        <v/>
      </c>
      <c r="H51" s="69" t="str">
        <f>IF(((IFERROR((VLOOKUP(E51,Budget!A:A,1,FALSE)),""))=E51),"Found","Missing")</f>
        <v>Missing</v>
      </c>
    </row>
    <row r="52" spans="1:11">
      <c r="A52" s="42" t="s">
        <v>406</v>
      </c>
      <c r="B52" s="42" t="s">
        <v>405</v>
      </c>
      <c r="C52" s="42" t="s">
        <v>6</v>
      </c>
      <c r="D52" s="81">
        <v>21016</v>
      </c>
      <c r="E52" s="82" t="s">
        <v>565</v>
      </c>
      <c r="F52" t="s">
        <v>444</v>
      </c>
      <c r="G52" s="69" t="str">
        <f t="shared" si="1"/>
        <v/>
      </c>
      <c r="H52" s="69" t="str">
        <f>IF(((IFERROR((VLOOKUP(E52,Budget!A:A,1,FALSE)),""))=E52),"Found","Missing")</f>
        <v>Missing</v>
      </c>
    </row>
    <row r="53" spans="1:11">
      <c r="A53" s="42" t="s">
        <v>406</v>
      </c>
      <c r="B53" s="42" t="s">
        <v>405</v>
      </c>
      <c r="C53" s="42" t="s">
        <v>6</v>
      </c>
      <c r="D53" s="81">
        <v>21017</v>
      </c>
      <c r="E53" s="83" t="s">
        <v>564</v>
      </c>
      <c r="F53" t="s">
        <v>613</v>
      </c>
      <c r="G53" s="69" t="str">
        <f t="shared" si="1"/>
        <v/>
      </c>
      <c r="H53" s="69" t="str">
        <f>IF(((IFERROR((VLOOKUP(E53,Budget!A:A,1,FALSE)),""))=E53),"Found","Missing")</f>
        <v>Missing</v>
      </c>
      <c r="I53" s="42" t="s">
        <v>611</v>
      </c>
      <c r="J53" s="73"/>
    </row>
    <row r="54" spans="1:11">
      <c r="A54" t="s">
        <v>406</v>
      </c>
      <c r="B54" t="s">
        <v>405</v>
      </c>
      <c r="C54" t="s">
        <v>6</v>
      </c>
      <c r="D54" s="69">
        <v>21018</v>
      </c>
      <c r="E54" t="s">
        <v>454</v>
      </c>
      <c r="F54" t="s">
        <v>447</v>
      </c>
      <c r="G54" s="69" t="str">
        <f t="shared" si="1"/>
        <v/>
      </c>
      <c r="H54" s="69" t="str">
        <f>IF(((IFERROR((VLOOKUP(E54,Budget!A:A,1,FALSE)),""))=E54),"Found","Missing")</f>
        <v>Missing</v>
      </c>
      <c r="I54" s="74" t="s">
        <v>453</v>
      </c>
    </row>
    <row r="55" spans="1:11">
      <c r="A55" t="s">
        <v>406</v>
      </c>
      <c r="B55" t="s">
        <v>405</v>
      </c>
      <c r="C55" t="s">
        <v>6</v>
      </c>
      <c r="D55" s="69">
        <v>21019</v>
      </c>
      <c r="E55" t="s">
        <v>428</v>
      </c>
      <c r="F55" t="s">
        <v>447</v>
      </c>
      <c r="G55" s="69" t="str">
        <f t="shared" si="1"/>
        <v/>
      </c>
      <c r="H55" s="69" t="str">
        <f>IF(((IFERROR((VLOOKUP(E55,Budget!A:A,1,FALSE)),""))=E55),"Found","Missing")</f>
        <v>Missing</v>
      </c>
      <c r="I55" s="74" t="s">
        <v>453</v>
      </c>
    </row>
    <row r="56" spans="1:11">
      <c r="A56" t="s">
        <v>406</v>
      </c>
      <c r="B56" t="s">
        <v>405</v>
      </c>
      <c r="C56" t="s">
        <v>6</v>
      </c>
      <c r="D56" s="69">
        <v>21020</v>
      </c>
      <c r="E56" t="s">
        <v>256</v>
      </c>
      <c r="F56" t="s">
        <v>445</v>
      </c>
      <c r="G56" s="69">
        <f t="shared" si="1"/>
        <v>21020</v>
      </c>
      <c r="H56" s="69" t="str">
        <f>IF(((IFERROR((VLOOKUP(E56,Budget!A:A,1,FALSE)),""))=E56),"Found","Missing")</f>
        <v>Found</v>
      </c>
    </row>
    <row r="57" spans="1:11">
      <c r="A57" t="s">
        <v>406</v>
      </c>
      <c r="B57" t="s">
        <v>405</v>
      </c>
      <c r="C57" t="s">
        <v>6</v>
      </c>
      <c r="D57" s="69">
        <v>21031</v>
      </c>
      <c r="E57" t="s">
        <v>257</v>
      </c>
      <c r="F57" t="s">
        <v>445</v>
      </c>
      <c r="G57" s="69">
        <f t="shared" si="1"/>
        <v>21031</v>
      </c>
      <c r="H57" s="69" t="str">
        <f>IF(((IFERROR((VLOOKUP(E57,Budget!A:A,1,FALSE)),""))=E57),"Found","Missing")</f>
        <v>Found</v>
      </c>
    </row>
    <row r="58" spans="1:11">
      <c r="A58" t="s">
        <v>406</v>
      </c>
      <c r="B58" t="s">
        <v>405</v>
      </c>
      <c r="C58" t="s">
        <v>6</v>
      </c>
      <c r="D58" s="69">
        <v>21035</v>
      </c>
      <c r="E58" t="s">
        <v>258</v>
      </c>
      <c r="F58" t="s">
        <v>445</v>
      </c>
      <c r="G58" s="69">
        <f t="shared" si="1"/>
        <v>21035</v>
      </c>
      <c r="H58" s="69" t="str">
        <f>IF(((IFERROR((VLOOKUP(E58,Budget!A:A,1,FALSE)),""))=E58),"Found","Missing")</f>
        <v>Found</v>
      </c>
    </row>
    <row r="59" spans="1:11">
      <c r="A59" t="s">
        <v>406</v>
      </c>
      <c r="B59" t="s">
        <v>405</v>
      </c>
      <c r="C59" t="s">
        <v>6</v>
      </c>
      <c r="D59" s="69">
        <v>21040</v>
      </c>
      <c r="E59" t="s">
        <v>259</v>
      </c>
      <c r="F59" t="s">
        <v>445</v>
      </c>
      <c r="G59" s="69">
        <f t="shared" si="1"/>
        <v>21040</v>
      </c>
      <c r="H59" s="69" t="str">
        <f>IF(((IFERROR((VLOOKUP(E59,Budget!A:A,1,FALSE)),""))=E59),"Found","Missing")</f>
        <v>Found</v>
      </c>
    </row>
    <row r="60" spans="1:11">
      <c r="A60" t="s">
        <v>406</v>
      </c>
      <c r="B60" t="s">
        <v>405</v>
      </c>
      <c r="C60" t="s">
        <v>6</v>
      </c>
      <c r="D60" s="69">
        <v>21045</v>
      </c>
      <c r="E60" t="s">
        <v>467</v>
      </c>
      <c r="F60" s="42" t="s">
        <v>447</v>
      </c>
      <c r="G60" s="69" t="str">
        <f t="shared" si="1"/>
        <v/>
      </c>
      <c r="H60" s="69" t="str">
        <f>IF(((IFERROR((VLOOKUP(E60,Budget!A:A,1,FALSE)),""))=E60),"Found","Missing")</f>
        <v>Missing</v>
      </c>
      <c r="I60" s="42" t="s">
        <v>466</v>
      </c>
    </row>
    <row r="61" spans="1:11">
      <c r="A61" t="s">
        <v>406</v>
      </c>
      <c r="B61" t="s">
        <v>405</v>
      </c>
      <c r="C61" t="s">
        <v>6</v>
      </c>
      <c r="D61" s="69">
        <v>22005</v>
      </c>
      <c r="E61" t="s">
        <v>487</v>
      </c>
      <c r="F61" t="s">
        <v>445</v>
      </c>
      <c r="G61" s="69">
        <f t="shared" si="1"/>
        <v>22005</v>
      </c>
      <c r="H61" s="69" t="str">
        <f>IF(((IFERROR((VLOOKUP(E61,Budget!A:A,1,FALSE)),""))=E61),"Found","Missing")</f>
        <v>Missing</v>
      </c>
    </row>
    <row r="62" spans="1:11">
      <c r="A62" t="s">
        <v>406</v>
      </c>
      <c r="B62" t="s">
        <v>405</v>
      </c>
      <c r="C62" t="s">
        <v>6</v>
      </c>
      <c r="D62" s="69">
        <v>22010</v>
      </c>
      <c r="E62" t="s">
        <v>486</v>
      </c>
      <c r="F62" t="s">
        <v>445</v>
      </c>
      <c r="G62" s="69">
        <f t="shared" si="1"/>
        <v>22010</v>
      </c>
      <c r="H62" s="69" t="str">
        <f>IF(((IFERROR((VLOOKUP(E62,Budget!A:A,1,FALSE)),""))=E62),"Found","Missing")</f>
        <v>Missing</v>
      </c>
    </row>
    <row r="63" spans="1:11">
      <c r="A63" t="s">
        <v>406</v>
      </c>
      <c r="B63" t="s">
        <v>405</v>
      </c>
      <c r="C63" t="s">
        <v>6</v>
      </c>
      <c r="D63" s="69">
        <v>22020</v>
      </c>
      <c r="E63" s="71" t="s">
        <v>513</v>
      </c>
      <c r="F63" t="s">
        <v>445</v>
      </c>
      <c r="G63" s="69">
        <f t="shared" si="1"/>
        <v>22020</v>
      </c>
      <c r="H63" s="69" t="str">
        <f>IF(((IFERROR((VLOOKUP(E63,Budget!A:A,1,FALSE)),""))=E63),"Found","Missing")</f>
        <v>Missing</v>
      </c>
      <c r="I63" s="74" t="s">
        <v>514</v>
      </c>
      <c r="K63" t="s">
        <v>651</v>
      </c>
    </row>
    <row r="64" spans="1:11">
      <c r="A64" t="s">
        <v>406</v>
      </c>
      <c r="B64" t="s">
        <v>405</v>
      </c>
      <c r="C64" t="s">
        <v>432</v>
      </c>
      <c r="D64" s="69">
        <v>31005</v>
      </c>
      <c r="E64" t="s">
        <v>477</v>
      </c>
      <c r="F64" s="42" t="s">
        <v>447</v>
      </c>
      <c r="G64" s="69" t="str">
        <f t="shared" si="1"/>
        <v/>
      </c>
      <c r="H64" s="69" t="str">
        <f>IF(((IFERROR((VLOOKUP(E64,Budget!A:A,1,FALSE)),""))=E64),"Found","Missing")</f>
        <v>Missing</v>
      </c>
    </row>
    <row r="65" spans="1:11">
      <c r="A65" t="s">
        <v>406</v>
      </c>
      <c r="B65" t="s">
        <v>405</v>
      </c>
      <c r="C65" t="s">
        <v>432</v>
      </c>
      <c r="D65" s="69">
        <v>31010</v>
      </c>
      <c r="E65" t="s">
        <v>431</v>
      </c>
      <c r="F65" s="42" t="s">
        <v>447</v>
      </c>
      <c r="G65" s="69" t="str">
        <f t="shared" si="1"/>
        <v/>
      </c>
      <c r="H65" s="69" t="str">
        <f>IF(((IFERROR((VLOOKUP(E65,Budget!A:A,1,FALSE)),""))=E65),"Found","Missing")</f>
        <v>Missing</v>
      </c>
    </row>
    <row r="66" spans="1:11">
      <c r="A66" t="s">
        <v>406</v>
      </c>
      <c r="B66" t="s">
        <v>405</v>
      </c>
      <c r="C66" t="s">
        <v>432</v>
      </c>
      <c r="D66" s="69">
        <v>32005</v>
      </c>
      <c r="E66" t="s">
        <v>460</v>
      </c>
      <c r="F66" t="s">
        <v>447</v>
      </c>
      <c r="G66" s="69" t="str">
        <f t="shared" ref="G66:G97" si="2">IF(F66="Keep",D66,"")</f>
        <v/>
      </c>
      <c r="H66" s="69" t="str">
        <f>IF(((IFERROR((VLOOKUP(E66,Budget!A:A,1,FALSE)),""))=E66),"Found","Missing")</f>
        <v>Missing</v>
      </c>
    </row>
    <row r="67" spans="1:11">
      <c r="A67" t="s">
        <v>406</v>
      </c>
      <c r="B67" t="s">
        <v>405</v>
      </c>
      <c r="D67" s="69">
        <v>33005</v>
      </c>
      <c r="E67" t="s">
        <v>424</v>
      </c>
      <c r="F67" t="s">
        <v>447</v>
      </c>
      <c r="G67" s="69" t="str">
        <f t="shared" si="2"/>
        <v/>
      </c>
      <c r="H67" s="69" t="str">
        <f>IF(((IFERROR((VLOOKUP(E67,Budget!A:A,1,FALSE)),""))=E67),"Found","Missing")</f>
        <v>Missing</v>
      </c>
    </row>
    <row r="68" spans="1:11">
      <c r="A68" t="s">
        <v>406</v>
      </c>
      <c r="B68" t="s">
        <v>405</v>
      </c>
      <c r="D68" s="69">
        <v>33006</v>
      </c>
      <c r="E68" t="s">
        <v>437</v>
      </c>
      <c r="F68" t="s">
        <v>447</v>
      </c>
      <c r="G68" s="69" t="str">
        <f t="shared" si="2"/>
        <v/>
      </c>
      <c r="H68" s="69" t="str">
        <f>IF(((IFERROR((VLOOKUP(E68,Budget!A:A,1,FALSE)),""))=E68),"Found","Missing")</f>
        <v>Missing</v>
      </c>
    </row>
    <row r="69" spans="1:11">
      <c r="A69" t="s">
        <v>406</v>
      </c>
      <c r="B69" t="s">
        <v>405</v>
      </c>
      <c r="C69" t="s">
        <v>0</v>
      </c>
      <c r="D69" s="69">
        <v>41000</v>
      </c>
      <c r="E69" t="s">
        <v>429</v>
      </c>
      <c r="F69" t="s">
        <v>447</v>
      </c>
      <c r="G69" s="69" t="str">
        <f t="shared" si="2"/>
        <v/>
      </c>
      <c r="H69" s="69" t="str">
        <f>IF(((IFERROR((VLOOKUP(E69,Budget!A:A,1,FALSE)),""))=E69),"Found","Missing")</f>
        <v>Missing</v>
      </c>
    </row>
    <row r="70" spans="1:11">
      <c r="A70" t="s">
        <v>406</v>
      </c>
      <c r="B70" t="s">
        <v>405</v>
      </c>
      <c r="C70" t="s">
        <v>0</v>
      </c>
      <c r="D70" s="69">
        <v>41005</v>
      </c>
      <c r="E70" t="s">
        <v>377</v>
      </c>
      <c r="F70" t="s">
        <v>445</v>
      </c>
      <c r="G70" s="69">
        <f t="shared" si="2"/>
        <v>41005</v>
      </c>
      <c r="H70" s="69" t="str">
        <f>IF(((IFERROR((VLOOKUP(E70,Budget!A:A,1,FALSE)),""))=E70),"Found","Missing")</f>
        <v>Found</v>
      </c>
      <c r="I70" s="42" t="s">
        <v>537</v>
      </c>
      <c r="K70" t="s">
        <v>651</v>
      </c>
    </row>
    <row r="71" spans="1:11">
      <c r="A71" s="42" t="s">
        <v>406</v>
      </c>
      <c r="B71" s="42" t="s">
        <v>405</v>
      </c>
      <c r="C71" s="42" t="s">
        <v>0</v>
      </c>
      <c r="D71" s="81">
        <v>41006</v>
      </c>
      <c r="E71" s="56" t="s">
        <v>539</v>
      </c>
      <c r="F71" t="s">
        <v>445</v>
      </c>
      <c r="G71" s="69">
        <f t="shared" si="2"/>
        <v>41006</v>
      </c>
      <c r="H71" s="69" t="str">
        <f>IF(((IFERROR((VLOOKUP(E71,Budget!A:A,1,FALSE)),""))=E71),"Found","Missing")</f>
        <v>Found</v>
      </c>
      <c r="I71" s="100" t="s">
        <v>648</v>
      </c>
      <c r="J71" s="68">
        <v>0</v>
      </c>
      <c r="K71" t="s">
        <v>651</v>
      </c>
    </row>
    <row r="72" spans="1:11">
      <c r="A72" s="42" t="s">
        <v>406</v>
      </c>
      <c r="B72" s="42" t="s">
        <v>405</v>
      </c>
      <c r="C72" s="42" t="s">
        <v>0</v>
      </c>
      <c r="D72" s="81">
        <v>41007</v>
      </c>
      <c r="E72" s="56" t="s">
        <v>375</v>
      </c>
      <c r="F72" t="s">
        <v>445</v>
      </c>
      <c r="G72" s="69">
        <f t="shared" si="2"/>
        <v>41007</v>
      </c>
      <c r="H72" s="69" t="str">
        <f>IF(((IFERROR((VLOOKUP(E72,Budget!A:A,1,FALSE)),""))=E72),"Found","Missing")</f>
        <v>Found</v>
      </c>
      <c r="I72" s="100" t="s">
        <v>652</v>
      </c>
      <c r="J72" s="68">
        <v>0</v>
      </c>
      <c r="K72" t="s">
        <v>651</v>
      </c>
    </row>
    <row r="73" spans="1:11">
      <c r="A73" t="s">
        <v>530</v>
      </c>
      <c r="B73" t="s">
        <v>405</v>
      </c>
      <c r="C73" t="s">
        <v>0</v>
      </c>
      <c r="D73" s="69">
        <v>42005</v>
      </c>
      <c r="E73" s="56" t="s">
        <v>393</v>
      </c>
      <c r="F73" t="s">
        <v>445</v>
      </c>
      <c r="G73" s="69">
        <f t="shared" si="2"/>
        <v>42005</v>
      </c>
      <c r="H73" s="69" t="str">
        <f>IF(((IFERROR((VLOOKUP(E73,Budget!A:A,1,FALSE)),""))=E73),"Found","Missing")</f>
        <v>Missing</v>
      </c>
      <c r="I73" s="100" t="s">
        <v>584</v>
      </c>
      <c r="J73" s="68">
        <v>0</v>
      </c>
      <c r="K73" t="s">
        <v>651</v>
      </c>
    </row>
    <row r="74" spans="1:11">
      <c r="A74" t="s">
        <v>530</v>
      </c>
      <c r="B74" t="s">
        <v>405</v>
      </c>
      <c r="C74" t="s">
        <v>0</v>
      </c>
      <c r="D74" s="69">
        <v>42010</v>
      </c>
      <c r="E74" s="56" t="s">
        <v>394</v>
      </c>
      <c r="F74" t="s">
        <v>445</v>
      </c>
      <c r="G74" s="69">
        <f t="shared" si="2"/>
        <v>42010</v>
      </c>
      <c r="H74" s="69" t="str">
        <f>IF(((IFERROR((VLOOKUP(E74,Budget!A:A,1,FALSE)),""))=E74),"Found","Missing")</f>
        <v>Found</v>
      </c>
      <c r="I74" s="100" t="s">
        <v>585</v>
      </c>
      <c r="J74" s="68">
        <v>0</v>
      </c>
      <c r="K74" t="s">
        <v>651</v>
      </c>
    </row>
    <row r="75" spans="1:11">
      <c r="A75" s="42" t="s">
        <v>406</v>
      </c>
      <c r="B75" s="42" t="s">
        <v>405</v>
      </c>
      <c r="C75" s="42" t="s">
        <v>0</v>
      </c>
      <c r="D75" s="81">
        <v>42015</v>
      </c>
      <c r="E75" s="56" t="s">
        <v>646</v>
      </c>
      <c r="F75" t="s">
        <v>445</v>
      </c>
      <c r="G75" s="69">
        <f t="shared" si="2"/>
        <v>42015</v>
      </c>
      <c r="H75" s="69" t="str">
        <f>IF(((IFERROR((VLOOKUP(E75,Budget!A:A,1,FALSE)),""))=E75),"Found","Missing")</f>
        <v>Found</v>
      </c>
      <c r="I75" s="100" t="s">
        <v>647</v>
      </c>
      <c r="J75" s="68">
        <v>0</v>
      </c>
      <c r="K75" t="s">
        <v>651</v>
      </c>
    </row>
    <row r="76" spans="1:11">
      <c r="A76" s="42" t="s">
        <v>406</v>
      </c>
      <c r="B76" s="42" t="s">
        <v>405</v>
      </c>
      <c r="C76" s="42" t="s">
        <v>0</v>
      </c>
      <c r="D76" s="81">
        <v>42020</v>
      </c>
      <c r="E76" s="56" t="s">
        <v>376</v>
      </c>
      <c r="F76" t="s">
        <v>445</v>
      </c>
      <c r="G76" s="69">
        <f t="shared" si="2"/>
        <v>42020</v>
      </c>
      <c r="H76" s="69" t="str">
        <f>IF(((IFERROR((VLOOKUP(E76,Budget!A:A,1,FALSE)),""))=E76),"Found","Missing")</f>
        <v>Found</v>
      </c>
      <c r="I76" s="100" t="s">
        <v>649</v>
      </c>
      <c r="J76" s="68">
        <v>0</v>
      </c>
      <c r="K76" t="s">
        <v>651</v>
      </c>
    </row>
    <row r="77" spans="1:11">
      <c r="A77" s="42" t="s">
        <v>406</v>
      </c>
      <c r="B77" s="42" t="s">
        <v>405</v>
      </c>
      <c r="C77" s="42" t="s">
        <v>0</v>
      </c>
      <c r="D77" s="81">
        <v>42025</v>
      </c>
      <c r="E77" s="82" t="s">
        <v>551</v>
      </c>
      <c r="F77" t="s">
        <v>444</v>
      </c>
      <c r="G77" s="69" t="str">
        <f t="shared" si="2"/>
        <v/>
      </c>
      <c r="H77" s="69" t="str">
        <f>IF(((IFERROR((VLOOKUP(E77,Budget!A:A,1,FALSE)),""))=E77),"Found","Missing")</f>
        <v>Missing</v>
      </c>
    </row>
    <row r="78" spans="1:11">
      <c r="A78" t="s">
        <v>406</v>
      </c>
      <c r="B78" t="s">
        <v>405</v>
      </c>
      <c r="C78" t="s">
        <v>0</v>
      </c>
      <c r="D78" s="69">
        <v>49005</v>
      </c>
      <c r="E78" t="s">
        <v>402</v>
      </c>
      <c r="F78" t="s">
        <v>445</v>
      </c>
      <c r="G78" s="69">
        <f t="shared" si="2"/>
        <v>49005</v>
      </c>
      <c r="H78" s="69" t="str">
        <f>IF(((IFERROR((VLOOKUP(E78,Budget!A:A,1,FALSE)),""))=E78),"Found","Missing")</f>
        <v>Found</v>
      </c>
    </row>
    <row r="79" spans="1:11">
      <c r="A79" s="42" t="s">
        <v>406</v>
      </c>
      <c r="B79" s="42" t="s">
        <v>405</v>
      </c>
      <c r="C79" s="42" t="s">
        <v>0</v>
      </c>
      <c r="D79" s="81">
        <v>49010</v>
      </c>
      <c r="E79" s="82" t="s">
        <v>552</v>
      </c>
      <c r="F79" t="s">
        <v>444</v>
      </c>
      <c r="G79" s="69" t="str">
        <f t="shared" si="2"/>
        <v/>
      </c>
      <c r="H79" s="69" t="str">
        <f>IF(((IFERROR((VLOOKUP(E79,Budget!A:A,1,FALSE)),""))=E79),"Found","Missing")</f>
        <v>Missing</v>
      </c>
    </row>
    <row r="80" spans="1:11">
      <c r="A80" t="s">
        <v>406</v>
      </c>
      <c r="B80" t="s">
        <v>405</v>
      </c>
      <c r="C80" t="s">
        <v>0</v>
      </c>
      <c r="D80" s="69">
        <v>49015</v>
      </c>
      <c r="E80" t="s">
        <v>378</v>
      </c>
      <c r="F80" t="s">
        <v>445</v>
      </c>
      <c r="G80" s="69">
        <f t="shared" si="2"/>
        <v>49015</v>
      </c>
      <c r="H80" s="69" t="str">
        <f>IF(((IFERROR((VLOOKUP(E80,Budget!A:A,1,FALSE)),""))=E80),"Found","Missing")</f>
        <v>Found</v>
      </c>
    </row>
    <row r="81" spans="1:11">
      <c r="A81" t="s">
        <v>406</v>
      </c>
      <c r="B81" t="s">
        <v>405</v>
      </c>
      <c r="C81" t="s">
        <v>0</v>
      </c>
      <c r="D81" s="69">
        <v>49020</v>
      </c>
      <c r="E81" t="s">
        <v>452</v>
      </c>
      <c r="F81" t="s">
        <v>447</v>
      </c>
      <c r="G81" s="69" t="str">
        <f t="shared" si="2"/>
        <v/>
      </c>
      <c r="H81" s="69" t="str">
        <f>IF(((IFERROR((VLOOKUP(E81,Budget!A:A,1,FALSE)),""))=E81),"Found","Missing")</f>
        <v>Missing</v>
      </c>
    </row>
    <row r="82" spans="1:11">
      <c r="A82" t="s">
        <v>406</v>
      </c>
      <c r="B82" t="s">
        <v>405</v>
      </c>
      <c r="C82" t="s">
        <v>0</v>
      </c>
      <c r="D82" s="69">
        <v>49030</v>
      </c>
      <c r="E82" t="s">
        <v>451</v>
      </c>
      <c r="F82" t="s">
        <v>447</v>
      </c>
      <c r="G82" s="69" t="str">
        <f t="shared" si="2"/>
        <v/>
      </c>
      <c r="H82" s="69" t="str">
        <f>IF(((IFERROR((VLOOKUP(E82,Budget!A:A,1,FALSE)),""))=E82),"Found","Missing")</f>
        <v>Missing</v>
      </c>
    </row>
    <row r="83" spans="1:11">
      <c r="A83" s="42" t="s">
        <v>406</v>
      </c>
      <c r="B83" s="42" t="s">
        <v>405</v>
      </c>
      <c r="C83" s="42" t="s">
        <v>472</v>
      </c>
      <c r="D83" s="81">
        <v>51000</v>
      </c>
      <c r="E83" s="82" t="s">
        <v>553</v>
      </c>
      <c r="F83" t="s">
        <v>444</v>
      </c>
      <c r="G83" s="69" t="str">
        <f t="shared" si="2"/>
        <v/>
      </c>
      <c r="H83" s="69" t="str">
        <f>IF(((IFERROR((VLOOKUP(E83,Budget!A:A,1,FALSE)),""))=E83),"Found","Missing")</f>
        <v>Missing</v>
      </c>
    </row>
    <row r="84" spans="1:11">
      <c r="A84" s="42" t="s">
        <v>406</v>
      </c>
      <c r="B84" s="42" t="s">
        <v>405</v>
      </c>
      <c r="C84" s="42" t="s">
        <v>472</v>
      </c>
      <c r="D84" s="81">
        <v>51105</v>
      </c>
      <c r="E84" s="83" t="s">
        <v>554</v>
      </c>
      <c r="F84" t="s">
        <v>613</v>
      </c>
      <c r="G84" s="69" t="str">
        <f t="shared" si="2"/>
        <v/>
      </c>
      <c r="H84" s="69" t="str">
        <f>IF(((IFERROR((VLOOKUP(E84,Budget!A:A,1,FALSE)),""))=E84),"Found","Missing")</f>
        <v>Missing</v>
      </c>
      <c r="I84" s="42" t="s">
        <v>612</v>
      </c>
    </row>
    <row r="85" spans="1:11">
      <c r="A85" s="42" t="s">
        <v>406</v>
      </c>
      <c r="B85" s="42" t="s">
        <v>405</v>
      </c>
      <c r="C85" s="42" t="s">
        <v>472</v>
      </c>
      <c r="D85" s="81">
        <v>51110</v>
      </c>
      <c r="E85" s="82" t="s">
        <v>571</v>
      </c>
      <c r="F85" t="s">
        <v>444</v>
      </c>
      <c r="G85" s="69" t="str">
        <f t="shared" si="2"/>
        <v/>
      </c>
      <c r="H85" s="69" t="str">
        <f>IF(((IFERROR((VLOOKUP(E85,Budget!A:A,1,FALSE)),""))=E85),"Found","Missing")</f>
        <v>Missing</v>
      </c>
    </row>
    <row r="86" spans="1:11">
      <c r="A86" s="42" t="s">
        <v>406</v>
      </c>
      <c r="B86" s="42" t="s">
        <v>405</v>
      </c>
      <c r="C86" s="42" t="s">
        <v>472</v>
      </c>
      <c r="D86" s="81">
        <v>51205</v>
      </c>
      <c r="E86" s="83" t="s">
        <v>572</v>
      </c>
      <c r="F86" t="s">
        <v>613</v>
      </c>
      <c r="G86" s="69" t="str">
        <f t="shared" si="2"/>
        <v/>
      </c>
      <c r="H86" s="69" t="str">
        <f>IF(((IFERROR((VLOOKUP(E86,Budget!A:A,1,FALSE)),""))=E86),"Found","Missing")</f>
        <v>Missing</v>
      </c>
      <c r="I86" s="42" t="s">
        <v>478</v>
      </c>
    </row>
    <row r="87" spans="1:11">
      <c r="A87" s="42" t="s">
        <v>406</v>
      </c>
      <c r="B87" s="42" t="s">
        <v>405</v>
      </c>
      <c r="C87" s="42" t="s">
        <v>472</v>
      </c>
      <c r="D87" s="81">
        <v>51305</v>
      </c>
      <c r="E87" s="83" t="s">
        <v>573</v>
      </c>
      <c r="F87" t="s">
        <v>613</v>
      </c>
      <c r="G87" s="69" t="str">
        <f t="shared" si="2"/>
        <v/>
      </c>
      <c r="H87" s="69" t="str">
        <f>IF(((IFERROR((VLOOKUP(E87,Budget!A:A,1,FALSE)),""))=E87),"Found","Missing")</f>
        <v>Missing</v>
      </c>
    </row>
    <row r="88" spans="1:11">
      <c r="A88" t="s">
        <v>406</v>
      </c>
      <c r="B88" t="s">
        <v>405</v>
      </c>
      <c r="C88" t="s">
        <v>472</v>
      </c>
      <c r="D88" s="69">
        <v>51315</v>
      </c>
      <c r="E88" t="s">
        <v>380</v>
      </c>
      <c r="F88" t="s">
        <v>445</v>
      </c>
      <c r="G88" s="69">
        <f t="shared" si="2"/>
        <v>51315</v>
      </c>
      <c r="H88" s="69" t="str">
        <f>IF(((IFERROR((VLOOKUP(E88,Budget!A:A,1,FALSE)),""))=E88),"Found","Missing")</f>
        <v>Found</v>
      </c>
      <c r="I88" s="100" t="s">
        <v>586</v>
      </c>
      <c r="K88" t="s">
        <v>651</v>
      </c>
    </row>
    <row r="89" spans="1:11">
      <c r="A89" t="s">
        <v>406</v>
      </c>
      <c r="B89" t="s">
        <v>405</v>
      </c>
      <c r="C89" t="s">
        <v>472</v>
      </c>
      <c r="D89" s="69">
        <v>51320</v>
      </c>
      <c r="E89" t="s">
        <v>371</v>
      </c>
      <c r="F89" t="s">
        <v>445</v>
      </c>
      <c r="G89" s="69">
        <f t="shared" si="2"/>
        <v>51320</v>
      </c>
      <c r="H89" s="69" t="str">
        <f>IF(((IFERROR((VLOOKUP(E89,Budget!A:A,1,FALSE)),""))=E89),"Found","Missing")</f>
        <v>Found</v>
      </c>
      <c r="I89" s="100" t="s">
        <v>587</v>
      </c>
      <c r="K89" t="s">
        <v>651</v>
      </c>
    </row>
    <row r="90" spans="1:11">
      <c r="A90" s="42" t="s">
        <v>406</v>
      </c>
      <c r="B90" s="42" t="s">
        <v>405</v>
      </c>
      <c r="C90" s="42" t="s">
        <v>472</v>
      </c>
      <c r="D90" s="81">
        <v>51321</v>
      </c>
      <c r="E90" s="82" t="s">
        <v>555</v>
      </c>
      <c r="F90" t="s">
        <v>444</v>
      </c>
      <c r="G90" s="69" t="str">
        <f t="shared" si="2"/>
        <v/>
      </c>
      <c r="H90" s="69" t="str">
        <f>IF(((IFERROR((VLOOKUP(E90,Budget!A:A,1,FALSE)),""))=E90),"Found","Missing")</f>
        <v>Missing</v>
      </c>
      <c r="I90" s="42" t="s">
        <v>612</v>
      </c>
    </row>
    <row r="91" spans="1:11">
      <c r="A91" s="42" t="s">
        <v>406</v>
      </c>
      <c r="B91" s="42" t="s">
        <v>405</v>
      </c>
      <c r="C91" s="42" t="s">
        <v>472</v>
      </c>
      <c r="D91" s="81">
        <v>51325</v>
      </c>
      <c r="E91" s="82" t="s">
        <v>574</v>
      </c>
      <c r="F91" t="s">
        <v>444</v>
      </c>
      <c r="G91" s="69" t="str">
        <f t="shared" si="2"/>
        <v/>
      </c>
      <c r="H91" s="69" t="str">
        <f>IF(((IFERROR((VLOOKUP(E91,Budget!A:A,1,FALSE)),""))=E91),"Found","Missing")</f>
        <v>Missing</v>
      </c>
    </row>
    <row r="92" spans="1:11">
      <c r="A92" s="42" t="s">
        <v>406</v>
      </c>
      <c r="B92" s="42" t="s">
        <v>405</v>
      </c>
      <c r="C92" s="42" t="s">
        <v>472</v>
      </c>
      <c r="D92" s="81">
        <v>51330</v>
      </c>
      <c r="E92" s="82" t="s">
        <v>480</v>
      </c>
      <c r="F92" t="s">
        <v>444</v>
      </c>
      <c r="G92" s="69" t="str">
        <f t="shared" si="2"/>
        <v/>
      </c>
      <c r="H92" s="69" t="str">
        <f>IF(((IFERROR((VLOOKUP(E92,Budget!A:A,1,FALSE)),""))=E92),"Found","Missing")</f>
        <v>Missing</v>
      </c>
      <c r="I92" s="42" t="s">
        <v>479</v>
      </c>
    </row>
    <row r="93" spans="1:11">
      <c r="A93" s="42" t="s">
        <v>406</v>
      </c>
      <c r="B93" s="42" t="s">
        <v>405</v>
      </c>
      <c r="C93" s="42" t="s">
        <v>472</v>
      </c>
      <c r="D93" s="81">
        <v>51335</v>
      </c>
      <c r="E93" s="42" t="s">
        <v>372</v>
      </c>
      <c r="F93" t="s">
        <v>445</v>
      </c>
      <c r="G93" s="69">
        <f t="shared" si="2"/>
        <v>51335</v>
      </c>
      <c r="H93" s="69" t="str">
        <f>IF(((IFERROR((VLOOKUP(E93,Budget!A:A,1,FALSE)),""))=E93),"Found","Missing")</f>
        <v>Found</v>
      </c>
      <c r="I93" s="100" t="s">
        <v>594</v>
      </c>
      <c r="K93" t="s">
        <v>651</v>
      </c>
    </row>
    <row r="94" spans="1:11">
      <c r="A94" s="42" t="s">
        <v>406</v>
      </c>
      <c r="B94" s="42" t="s">
        <v>405</v>
      </c>
      <c r="C94" s="42" t="s">
        <v>472</v>
      </c>
      <c r="D94" s="81">
        <v>51336</v>
      </c>
      <c r="E94" s="82" t="s">
        <v>575</v>
      </c>
      <c r="F94" t="s">
        <v>444</v>
      </c>
      <c r="G94" s="69" t="str">
        <f t="shared" si="2"/>
        <v/>
      </c>
      <c r="H94" s="69" t="str">
        <f>IF(((IFERROR((VLOOKUP(E94,Budget!A:A,1,FALSE)),""))=E94),"Found","Missing")</f>
        <v>Missing</v>
      </c>
    </row>
    <row r="95" spans="1:11">
      <c r="A95" s="42" t="s">
        <v>406</v>
      </c>
      <c r="B95" s="42" t="s">
        <v>405</v>
      </c>
      <c r="C95" s="42" t="s">
        <v>472</v>
      </c>
      <c r="D95" s="81">
        <v>51340</v>
      </c>
      <c r="E95" s="82" t="s">
        <v>481</v>
      </c>
      <c r="F95" t="s">
        <v>444</v>
      </c>
      <c r="G95" s="69" t="str">
        <f t="shared" si="2"/>
        <v/>
      </c>
      <c r="H95" s="69" t="str">
        <f>IF(((IFERROR((VLOOKUP(E95,Budget!A:A,1,FALSE)),""))=E95),"Found","Missing")</f>
        <v>Missing</v>
      </c>
    </row>
    <row r="96" spans="1:11">
      <c r="A96" s="42" t="s">
        <v>406</v>
      </c>
      <c r="B96" s="42" t="s">
        <v>405</v>
      </c>
      <c r="C96" s="42" t="s">
        <v>472</v>
      </c>
      <c r="D96" s="81">
        <v>51350</v>
      </c>
      <c r="E96" s="82" t="s">
        <v>576</v>
      </c>
      <c r="F96" t="s">
        <v>444</v>
      </c>
      <c r="G96" s="69" t="str">
        <f t="shared" si="2"/>
        <v/>
      </c>
      <c r="H96" s="69" t="str">
        <f>IF(((IFERROR((VLOOKUP(E96,Budget!A:A,1,FALSE)),""))=E96),"Found","Missing")</f>
        <v>Missing</v>
      </c>
    </row>
    <row r="97" spans="1:11">
      <c r="A97" t="s">
        <v>530</v>
      </c>
      <c r="B97" t="s">
        <v>405</v>
      </c>
      <c r="C97" s="42" t="s">
        <v>472</v>
      </c>
      <c r="D97" s="69">
        <v>51351</v>
      </c>
      <c r="E97" s="56" t="s">
        <v>588</v>
      </c>
      <c r="F97" t="s">
        <v>444</v>
      </c>
      <c r="G97" s="69" t="str">
        <f t="shared" si="2"/>
        <v/>
      </c>
      <c r="H97" s="69" t="str">
        <f>IF(((IFERROR((VLOOKUP(E97,Budget!A:A,1,FALSE)),""))=E97),"Found","Missing")</f>
        <v>Missing</v>
      </c>
      <c r="I97" s="74" t="s">
        <v>457</v>
      </c>
    </row>
    <row r="98" spans="1:11">
      <c r="A98" t="s">
        <v>406</v>
      </c>
      <c r="B98" t="s">
        <v>405</v>
      </c>
      <c r="C98" s="42" t="s">
        <v>472</v>
      </c>
      <c r="D98" s="69">
        <v>52105</v>
      </c>
      <c r="E98" t="s">
        <v>488</v>
      </c>
      <c r="F98" t="s">
        <v>447</v>
      </c>
      <c r="G98" s="69" t="str">
        <f t="shared" ref="G98:G129" si="3">IF(F98="Keep",D98,"")</f>
        <v/>
      </c>
      <c r="H98" s="69" t="str">
        <f>IF(((IFERROR((VLOOKUP(E98,Budget!A:A,1,FALSE)),""))=E98),"Found","Missing")</f>
        <v>Missing</v>
      </c>
    </row>
    <row r="99" spans="1:11">
      <c r="A99" t="s">
        <v>406</v>
      </c>
      <c r="B99" t="s">
        <v>405</v>
      </c>
      <c r="C99" t="s">
        <v>373</v>
      </c>
      <c r="D99" s="69">
        <v>52110</v>
      </c>
      <c r="E99" t="s">
        <v>56</v>
      </c>
      <c r="F99" t="s">
        <v>445</v>
      </c>
      <c r="G99" s="69">
        <f t="shared" si="3"/>
        <v>52110</v>
      </c>
      <c r="H99" s="69" t="str">
        <f>IF(((IFERROR((VLOOKUP(E99,Budget!A:A,1,FALSE)),""))=E99),"Found","Missing")</f>
        <v>Found</v>
      </c>
    </row>
    <row r="100" spans="1:11">
      <c r="A100" t="s">
        <v>406</v>
      </c>
      <c r="B100" t="s">
        <v>405</v>
      </c>
      <c r="C100" t="s">
        <v>373</v>
      </c>
      <c r="D100" s="69">
        <v>52115</v>
      </c>
      <c r="E100" t="s">
        <v>57</v>
      </c>
      <c r="F100" t="s">
        <v>445</v>
      </c>
      <c r="G100" s="69">
        <f t="shared" si="3"/>
        <v>52115</v>
      </c>
      <c r="H100" s="69" t="str">
        <f>IF(((IFERROR((VLOOKUP(E100,Budget!A:A,1,FALSE)),""))=E100),"Found","Missing")</f>
        <v>Found</v>
      </c>
    </row>
    <row r="101" spans="1:11">
      <c r="A101" t="s">
        <v>406</v>
      </c>
      <c r="B101" t="s">
        <v>405</v>
      </c>
      <c r="C101" t="s">
        <v>373</v>
      </c>
      <c r="D101" s="69">
        <v>52120</v>
      </c>
      <c r="E101" t="s">
        <v>232</v>
      </c>
      <c r="F101" t="s">
        <v>445</v>
      </c>
      <c r="G101" s="69">
        <f t="shared" si="3"/>
        <v>52120</v>
      </c>
      <c r="H101" s="69" t="str">
        <f>IF(((IFERROR((VLOOKUP(E101,Budget!A:A,1,FALSE)),""))=E101),"Found","Missing")</f>
        <v>Found</v>
      </c>
    </row>
    <row r="102" spans="1:11">
      <c r="A102" s="42" t="s">
        <v>406</v>
      </c>
      <c r="B102" s="42" t="s">
        <v>405</v>
      </c>
      <c r="C102" s="42" t="s">
        <v>373</v>
      </c>
      <c r="D102" s="81">
        <v>52121</v>
      </c>
      <c r="E102" s="83" t="s">
        <v>556</v>
      </c>
      <c r="F102" t="s">
        <v>613</v>
      </c>
      <c r="G102" s="69" t="str">
        <f t="shared" si="3"/>
        <v/>
      </c>
      <c r="H102" s="69" t="str">
        <f>IF(((IFERROR((VLOOKUP(E102,Budget!A:A,1,FALSE)),""))=E102),"Found","Missing")</f>
        <v>Missing</v>
      </c>
      <c r="I102" s="42" t="s">
        <v>517</v>
      </c>
    </row>
    <row r="103" spans="1:11">
      <c r="A103" s="42" t="s">
        <v>406</v>
      </c>
      <c r="B103" s="42" t="s">
        <v>405</v>
      </c>
      <c r="C103" s="42" t="s">
        <v>373</v>
      </c>
      <c r="D103" s="81">
        <v>52125</v>
      </c>
      <c r="E103" s="82" t="s">
        <v>557</v>
      </c>
      <c r="F103" t="s">
        <v>444</v>
      </c>
      <c r="G103" s="69" t="str">
        <f t="shared" si="3"/>
        <v/>
      </c>
      <c r="H103" s="69" t="str">
        <f>IF(((IFERROR((VLOOKUP(E103,Budget!A:A,1,FALSE)),""))=E103),"Found","Missing")</f>
        <v>Missing</v>
      </c>
      <c r="I103" s="42" t="s">
        <v>473</v>
      </c>
    </row>
    <row r="104" spans="1:11">
      <c r="A104" t="s">
        <v>406</v>
      </c>
      <c r="B104" t="s">
        <v>405</v>
      </c>
      <c r="C104" t="s">
        <v>373</v>
      </c>
      <c r="D104" s="69">
        <v>52126</v>
      </c>
      <c r="E104" s="84" t="s">
        <v>589</v>
      </c>
      <c r="F104" t="s">
        <v>444</v>
      </c>
      <c r="G104" s="69" t="str">
        <f t="shared" si="3"/>
        <v/>
      </c>
      <c r="H104" s="69" t="str">
        <f>IF(((IFERROR((VLOOKUP(E104,Budget!A:A,1,FALSE)),""))=E104),"Found","Missing")</f>
        <v>Missing</v>
      </c>
      <c r="I104" s="42" t="s">
        <v>518</v>
      </c>
    </row>
    <row r="105" spans="1:11">
      <c r="A105" s="42" t="s">
        <v>406</v>
      </c>
      <c r="B105" s="42" t="s">
        <v>405</v>
      </c>
      <c r="C105" s="42" t="s">
        <v>373</v>
      </c>
      <c r="D105" s="81">
        <v>52130</v>
      </c>
      <c r="E105" s="82" t="s">
        <v>512</v>
      </c>
      <c r="F105" s="72" t="s">
        <v>444</v>
      </c>
      <c r="G105" s="69" t="str">
        <f t="shared" si="3"/>
        <v/>
      </c>
      <c r="H105" s="69" t="str">
        <f>IF(((IFERROR((VLOOKUP(E105,Budget!A:A,1,FALSE)),""))=E105),"Found","Missing")</f>
        <v>Missing</v>
      </c>
      <c r="I105" s="42" t="s">
        <v>511</v>
      </c>
    </row>
    <row r="106" spans="1:11">
      <c r="A106" t="s">
        <v>406</v>
      </c>
      <c r="B106" t="s">
        <v>405</v>
      </c>
      <c r="C106" t="s">
        <v>373</v>
      </c>
      <c r="D106" s="69">
        <v>52135</v>
      </c>
      <c r="E106" t="s">
        <v>233</v>
      </c>
      <c r="F106" t="s">
        <v>445</v>
      </c>
      <c r="G106" s="69">
        <f t="shared" si="3"/>
        <v>52135</v>
      </c>
      <c r="H106" s="69" t="str">
        <f>IF(((IFERROR((VLOOKUP(E106,Budget!A:A,1,FALSE)),""))=E106),"Found","Missing")</f>
        <v>Found</v>
      </c>
    </row>
    <row r="107" spans="1:11">
      <c r="A107" t="s">
        <v>406</v>
      </c>
      <c r="B107" t="s">
        <v>405</v>
      </c>
      <c r="C107" t="s">
        <v>373</v>
      </c>
      <c r="D107" s="69">
        <v>52140</v>
      </c>
      <c r="E107" t="s">
        <v>234</v>
      </c>
      <c r="F107" t="s">
        <v>445</v>
      </c>
      <c r="G107" s="69">
        <f t="shared" si="3"/>
        <v>52140</v>
      </c>
      <c r="H107" s="69" t="str">
        <f>IF(((IFERROR((VLOOKUP(E107,Budget!A:A,1,FALSE)),""))=E107),"Found","Missing")</f>
        <v>Found</v>
      </c>
    </row>
    <row r="108" spans="1:11">
      <c r="A108" t="s">
        <v>406</v>
      </c>
      <c r="B108" t="s">
        <v>405</v>
      </c>
      <c r="C108" t="s">
        <v>373</v>
      </c>
      <c r="D108" s="69">
        <v>52145</v>
      </c>
      <c r="E108" t="s">
        <v>235</v>
      </c>
      <c r="F108" t="s">
        <v>445</v>
      </c>
      <c r="G108" s="69">
        <f t="shared" si="3"/>
        <v>52145</v>
      </c>
      <c r="H108" s="69" t="str">
        <f>IF(((IFERROR((VLOOKUP(E108,Budget!A:A,1,FALSE)),""))=E108),"Found","Missing")</f>
        <v>Found</v>
      </c>
    </row>
    <row r="109" spans="1:11">
      <c r="A109" s="42" t="s">
        <v>406</v>
      </c>
      <c r="B109" s="42" t="s">
        <v>405</v>
      </c>
      <c r="C109" s="42" t="s">
        <v>373</v>
      </c>
      <c r="D109" s="81">
        <v>52150</v>
      </c>
      <c r="E109" s="83" t="s">
        <v>516</v>
      </c>
      <c r="F109" t="s">
        <v>613</v>
      </c>
      <c r="G109" s="69" t="str">
        <f t="shared" si="3"/>
        <v/>
      </c>
      <c r="H109" s="69" t="str">
        <f>IF(((IFERROR((VLOOKUP(E109,Budget!A:A,1,FALSE)),""))=E109),"Found","Missing")</f>
        <v>Missing</v>
      </c>
    </row>
    <row r="110" spans="1:11">
      <c r="A110" t="s">
        <v>406</v>
      </c>
      <c r="B110" t="s">
        <v>405</v>
      </c>
      <c r="C110" t="s">
        <v>373</v>
      </c>
      <c r="D110" s="69">
        <v>52151</v>
      </c>
      <c r="E110" t="s">
        <v>246</v>
      </c>
      <c r="F110" t="s">
        <v>445</v>
      </c>
      <c r="G110" s="69">
        <f t="shared" si="3"/>
        <v>52151</v>
      </c>
      <c r="H110" s="69" t="str">
        <f>IF(((IFERROR((VLOOKUP(E110,Budget!A:A,1,FALSE)),""))=E110),"Found","Missing")</f>
        <v>Found</v>
      </c>
    </row>
    <row r="111" spans="1:11">
      <c r="A111" t="s">
        <v>406</v>
      </c>
      <c r="B111" t="s">
        <v>405</v>
      </c>
      <c r="C111" t="s">
        <v>373</v>
      </c>
      <c r="D111" s="69">
        <v>52152</v>
      </c>
      <c r="E111" t="s">
        <v>53</v>
      </c>
      <c r="F111" t="s">
        <v>445</v>
      </c>
      <c r="G111" s="69">
        <f t="shared" si="3"/>
        <v>52152</v>
      </c>
      <c r="H111" s="69" t="str">
        <f>IF(((IFERROR((VLOOKUP(E111,Budget!A:A,1,FALSE)),""))=E111),"Found","Missing")</f>
        <v>Found</v>
      </c>
      <c r="I111" s="100" t="s">
        <v>541</v>
      </c>
      <c r="K111" t="s">
        <v>651</v>
      </c>
    </row>
    <row r="112" spans="1:11">
      <c r="A112" t="s">
        <v>406</v>
      </c>
      <c r="B112" t="s">
        <v>405</v>
      </c>
      <c r="C112" t="s">
        <v>373</v>
      </c>
      <c r="D112" s="69">
        <v>52155</v>
      </c>
      <c r="E112" t="s">
        <v>237</v>
      </c>
      <c r="F112" t="s">
        <v>445</v>
      </c>
      <c r="G112" s="69">
        <f t="shared" si="3"/>
        <v>52155</v>
      </c>
      <c r="H112" s="69" t="str">
        <f>IF(((IFERROR((VLOOKUP(E112,Budget!A:A,1,FALSE)),""))=E112),"Found","Missing")</f>
        <v>Found</v>
      </c>
      <c r="J112" s="70" t="s">
        <v>476</v>
      </c>
    </row>
    <row r="113" spans="1:11">
      <c r="A113" t="s">
        <v>406</v>
      </c>
      <c r="B113" t="s">
        <v>405</v>
      </c>
      <c r="C113" t="s">
        <v>373</v>
      </c>
      <c r="D113" s="69">
        <v>52160</v>
      </c>
      <c r="E113" t="s">
        <v>238</v>
      </c>
      <c r="F113" t="s">
        <v>445</v>
      </c>
      <c r="G113" s="69">
        <f t="shared" si="3"/>
        <v>52160</v>
      </c>
      <c r="H113" s="69" t="str">
        <f>IF(((IFERROR((VLOOKUP(E113,Budget!A:A,1,FALSE)),""))=E113),"Found","Missing")</f>
        <v>Found</v>
      </c>
    </row>
    <row r="114" spans="1:11">
      <c r="A114" t="s">
        <v>406</v>
      </c>
      <c r="B114" t="s">
        <v>591</v>
      </c>
      <c r="C114" t="s">
        <v>373</v>
      </c>
      <c r="D114" s="69">
        <v>52164</v>
      </c>
      <c r="E114" t="s">
        <v>382</v>
      </c>
      <c r="F114" t="s">
        <v>445</v>
      </c>
      <c r="G114" s="69">
        <f t="shared" si="3"/>
        <v>52164</v>
      </c>
      <c r="H114" s="69" t="str">
        <f>IF(((IFERROR((VLOOKUP(E114,Budget!A:A,1,FALSE)),""))=E114),"Found","Missing")</f>
        <v>Found</v>
      </c>
    </row>
    <row r="115" spans="1:11">
      <c r="A115" t="s">
        <v>406</v>
      </c>
      <c r="B115" t="s">
        <v>405</v>
      </c>
      <c r="C115" t="s">
        <v>373</v>
      </c>
      <c r="D115" s="69">
        <v>52165</v>
      </c>
      <c r="E115" t="s">
        <v>383</v>
      </c>
      <c r="F115" t="s">
        <v>445</v>
      </c>
      <c r="G115" s="69">
        <f t="shared" si="3"/>
        <v>52165</v>
      </c>
      <c r="H115" s="69" t="str">
        <f>IF(((IFERROR((VLOOKUP(E115,Budget!A:A,1,FALSE)),""))=E115),"Found","Missing")</f>
        <v>Found</v>
      </c>
      <c r="I115" s="100" t="s">
        <v>590</v>
      </c>
      <c r="K115" t="s">
        <v>651</v>
      </c>
    </row>
    <row r="116" spans="1:11">
      <c r="A116" t="s">
        <v>406</v>
      </c>
      <c r="B116" t="s">
        <v>405</v>
      </c>
      <c r="C116" t="s">
        <v>373</v>
      </c>
      <c r="D116" s="69">
        <v>52170</v>
      </c>
      <c r="E116" t="s">
        <v>239</v>
      </c>
      <c r="F116" t="s">
        <v>445</v>
      </c>
      <c r="G116" s="69">
        <f t="shared" si="3"/>
        <v>52170</v>
      </c>
      <c r="H116" s="69" t="str">
        <f>IF(((IFERROR((VLOOKUP(E116,Budget!A:A,1,FALSE)),""))=E116),"Found","Missing")</f>
        <v>Found</v>
      </c>
    </row>
    <row r="117" spans="1:11">
      <c r="A117" t="s">
        <v>406</v>
      </c>
      <c r="B117" t="s">
        <v>405</v>
      </c>
      <c r="C117" t="s">
        <v>373</v>
      </c>
      <c r="D117" s="69">
        <v>52173</v>
      </c>
      <c r="E117" s="32" t="s">
        <v>347</v>
      </c>
      <c r="F117" t="s">
        <v>445</v>
      </c>
      <c r="G117" s="69">
        <f t="shared" si="3"/>
        <v>52173</v>
      </c>
      <c r="H117" s="69" t="str">
        <f>IF(((IFERROR((VLOOKUP(E117,Budget!A:A,1,FALSE)),""))=E117),"Found","Missing")</f>
        <v>Found</v>
      </c>
      <c r="I117" s="100" t="s">
        <v>602</v>
      </c>
      <c r="K117" t="s">
        <v>651</v>
      </c>
    </row>
    <row r="118" spans="1:11">
      <c r="A118" t="s">
        <v>406</v>
      </c>
      <c r="B118" t="s">
        <v>405</v>
      </c>
      <c r="C118" t="s">
        <v>373</v>
      </c>
      <c r="D118" s="69">
        <v>52175</v>
      </c>
      <c r="E118" t="s">
        <v>403</v>
      </c>
      <c r="F118" t="s">
        <v>445</v>
      </c>
      <c r="G118" s="69">
        <f t="shared" si="3"/>
        <v>52175</v>
      </c>
      <c r="H118" s="69" t="str">
        <f>IF(((IFERROR((VLOOKUP(E118,Budget!A:A,1,FALSE)),""))=E118),"Found","Missing")</f>
        <v>Found</v>
      </c>
      <c r="I118" s="100" t="s">
        <v>515</v>
      </c>
      <c r="K118" t="s">
        <v>651</v>
      </c>
    </row>
    <row r="119" spans="1:11">
      <c r="A119" s="42" t="s">
        <v>406</v>
      </c>
      <c r="B119" s="42" t="s">
        <v>405</v>
      </c>
      <c r="C119" s="42" t="s">
        <v>373</v>
      </c>
      <c r="D119" s="81">
        <v>52180</v>
      </c>
      <c r="E119" s="82" t="s">
        <v>558</v>
      </c>
      <c r="F119" t="s">
        <v>444</v>
      </c>
      <c r="G119" s="69" t="str">
        <f t="shared" si="3"/>
        <v/>
      </c>
      <c r="H119" s="69" t="str">
        <f>IF(((IFERROR((VLOOKUP(E119,Budget!A:A,1,FALSE)),""))=E119),"Found","Missing")</f>
        <v>Missing</v>
      </c>
    </row>
    <row r="120" spans="1:11">
      <c r="A120" s="42" t="s">
        <v>406</v>
      </c>
      <c r="B120" s="42" t="s">
        <v>405</v>
      </c>
      <c r="C120" s="42" t="s">
        <v>373</v>
      </c>
      <c r="D120" s="81">
        <v>52185</v>
      </c>
      <c r="E120" s="82" t="s">
        <v>241</v>
      </c>
      <c r="F120" t="s">
        <v>445</v>
      </c>
      <c r="G120" s="69">
        <f t="shared" si="3"/>
        <v>52185</v>
      </c>
      <c r="H120" s="69" t="str">
        <f>IF(((IFERROR((VLOOKUP(E120,Budget!A:A,1,FALSE)),""))=E120),"Found","Missing")</f>
        <v>Found</v>
      </c>
    </row>
    <row r="121" spans="1:11">
      <c r="A121" t="s">
        <v>406</v>
      </c>
      <c r="B121" t="s">
        <v>405</v>
      </c>
      <c r="C121" t="s">
        <v>373</v>
      </c>
      <c r="D121" s="69">
        <v>52190</v>
      </c>
      <c r="E121" t="s">
        <v>231</v>
      </c>
      <c r="F121" t="s">
        <v>445</v>
      </c>
      <c r="G121" s="69">
        <f t="shared" si="3"/>
        <v>52190</v>
      </c>
      <c r="H121" s="69" t="str">
        <f>IF(((IFERROR((VLOOKUP(E121,Budget!A:A,1,FALSE)),""))=E121),"Found","Missing")</f>
        <v>Found</v>
      </c>
    </row>
    <row r="122" spans="1:11">
      <c r="A122" s="42" t="s">
        <v>406</v>
      </c>
      <c r="B122" s="42" t="s">
        <v>405</v>
      </c>
      <c r="C122" s="42" t="s">
        <v>373</v>
      </c>
      <c r="D122" s="81">
        <v>52191</v>
      </c>
      <c r="E122" s="82" t="s">
        <v>559</v>
      </c>
      <c r="F122" t="s">
        <v>444</v>
      </c>
      <c r="G122" s="69" t="str">
        <f t="shared" si="3"/>
        <v/>
      </c>
      <c r="H122" s="69" t="str">
        <f>IF(((IFERROR((VLOOKUP(E122,Budget!A:A,1,FALSE)),""))=E122),"Found","Missing")</f>
        <v>Missing</v>
      </c>
      <c r="I122" s="42" t="s">
        <v>450</v>
      </c>
    </row>
    <row r="123" spans="1:11">
      <c r="A123" t="s">
        <v>406</v>
      </c>
      <c r="B123" t="s">
        <v>405</v>
      </c>
      <c r="C123" t="s">
        <v>373</v>
      </c>
      <c r="D123" s="69">
        <v>52195</v>
      </c>
      <c r="E123" t="s">
        <v>242</v>
      </c>
      <c r="F123" t="s">
        <v>445</v>
      </c>
      <c r="G123" s="69">
        <f t="shared" si="3"/>
        <v>52195</v>
      </c>
      <c r="H123" s="69" t="str">
        <f>IF(((IFERROR((VLOOKUP(E123,Budget!A:A,1,FALSE)),""))=E123),"Found","Missing")</f>
        <v>Found</v>
      </c>
    </row>
    <row r="124" spans="1:11">
      <c r="A124" t="s">
        <v>530</v>
      </c>
      <c r="B124" t="s">
        <v>405</v>
      </c>
      <c r="C124" t="s">
        <v>373</v>
      </c>
      <c r="D124" s="69">
        <v>52200</v>
      </c>
      <c r="E124" t="s">
        <v>579</v>
      </c>
      <c r="F124" t="s">
        <v>445</v>
      </c>
      <c r="G124" s="69">
        <f t="shared" si="3"/>
        <v>52200</v>
      </c>
      <c r="H124" s="69" t="str">
        <f>IF(((IFERROR((VLOOKUP(E124,Budget!A:A,1,FALSE)),""))=E124),"Found","Missing")</f>
        <v>Found</v>
      </c>
      <c r="I124" s="100" t="s">
        <v>580</v>
      </c>
      <c r="K124" t="s">
        <v>651</v>
      </c>
    </row>
    <row r="125" spans="1:11">
      <c r="A125" t="s">
        <v>406</v>
      </c>
      <c r="B125" t="s">
        <v>405</v>
      </c>
      <c r="C125" t="s">
        <v>373</v>
      </c>
      <c r="D125" s="69">
        <v>52205</v>
      </c>
      <c r="E125" t="s">
        <v>244</v>
      </c>
      <c r="F125" t="s">
        <v>445</v>
      </c>
      <c r="G125" s="69">
        <f t="shared" si="3"/>
        <v>52205</v>
      </c>
      <c r="H125" s="69" t="str">
        <f>IF(((IFERROR((VLOOKUP(E125,Budget!A:A,1,FALSE)),""))=E125),"Found","Missing")</f>
        <v>Found</v>
      </c>
    </row>
    <row r="126" spans="1:11">
      <c r="A126" s="42" t="s">
        <v>406</v>
      </c>
      <c r="B126" s="42" t="s">
        <v>405</v>
      </c>
      <c r="C126" s="42" t="s">
        <v>373</v>
      </c>
      <c r="D126" s="81">
        <v>52206</v>
      </c>
      <c r="E126" s="83" t="s">
        <v>560</v>
      </c>
      <c r="F126" t="s">
        <v>613</v>
      </c>
      <c r="G126" s="69" t="str">
        <f t="shared" si="3"/>
        <v/>
      </c>
      <c r="H126" s="69" t="str">
        <f>IF(((IFERROR((VLOOKUP(E126,Budget!A:A,1,FALSE)),""))=E126),"Found","Missing")</f>
        <v>Missing</v>
      </c>
      <c r="I126" s="42" t="s">
        <v>510</v>
      </c>
    </row>
    <row r="127" spans="1:11">
      <c r="A127" t="s">
        <v>406</v>
      </c>
      <c r="B127" t="s">
        <v>405</v>
      </c>
      <c r="C127" t="s">
        <v>373</v>
      </c>
      <c r="D127" s="69">
        <v>52210</v>
      </c>
      <c r="E127" t="s">
        <v>330</v>
      </c>
      <c r="F127" t="s">
        <v>445</v>
      </c>
      <c r="G127" s="69">
        <f t="shared" si="3"/>
        <v>52210</v>
      </c>
      <c r="H127" s="69" t="str">
        <f>IF(((IFERROR((VLOOKUP(E127,Budget!A:A,1,FALSE)),""))=E127),"Found","Missing")</f>
        <v>Found</v>
      </c>
      <c r="I127" s="100" t="s">
        <v>542</v>
      </c>
      <c r="K127" t="s">
        <v>651</v>
      </c>
    </row>
    <row r="128" spans="1:11">
      <c r="A128" t="s">
        <v>406</v>
      </c>
      <c r="B128" t="s">
        <v>405</v>
      </c>
      <c r="C128" t="s">
        <v>373</v>
      </c>
      <c r="D128" s="69">
        <v>52215</v>
      </c>
      <c r="E128" t="s">
        <v>245</v>
      </c>
      <c r="F128" t="s">
        <v>445</v>
      </c>
      <c r="G128" s="69">
        <f t="shared" si="3"/>
        <v>52215</v>
      </c>
      <c r="H128" s="69" t="str">
        <f>IF(((IFERROR((VLOOKUP(E128,Budget!A:A,1,FALSE)),""))=E128),"Found","Missing")</f>
        <v>Found</v>
      </c>
    </row>
    <row r="129" spans="1:11">
      <c r="A129" s="42" t="s">
        <v>406</v>
      </c>
      <c r="B129" s="42" t="s">
        <v>405</v>
      </c>
      <c r="C129" s="42" t="s">
        <v>373</v>
      </c>
      <c r="D129" s="81">
        <v>52220</v>
      </c>
      <c r="E129" s="83" t="s">
        <v>561</v>
      </c>
      <c r="F129" t="s">
        <v>613</v>
      </c>
      <c r="G129" s="69" t="str">
        <f t="shared" si="3"/>
        <v/>
      </c>
      <c r="H129" s="69" t="str">
        <f>IF(((IFERROR((VLOOKUP(E129,Budget!A:A,1,FALSE)),""))=E129),"Found","Missing")</f>
        <v>Missing</v>
      </c>
    </row>
    <row r="130" spans="1:11">
      <c r="A130" t="s">
        <v>406</v>
      </c>
      <c r="B130" t="s">
        <v>405</v>
      </c>
      <c r="C130" t="s">
        <v>373</v>
      </c>
      <c r="D130" s="69">
        <v>52225</v>
      </c>
      <c r="E130" t="s">
        <v>392</v>
      </c>
      <c r="F130" t="s">
        <v>445</v>
      </c>
      <c r="G130" s="69">
        <f t="shared" ref="G130:G161" si="4">IF(F130="Keep",D130,"")</f>
        <v>52225</v>
      </c>
      <c r="H130" s="69" t="str">
        <f>IF(((IFERROR((VLOOKUP(E130,Budget!A:A,1,FALSE)),""))=E130),"Found","Missing")</f>
        <v>Found</v>
      </c>
    </row>
    <row r="131" spans="1:11">
      <c r="A131" t="s">
        <v>406</v>
      </c>
      <c r="B131" t="s">
        <v>405</v>
      </c>
      <c r="C131" t="s">
        <v>462</v>
      </c>
      <c r="D131" s="69">
        <v>52305</v>
      </c>
      <c r="E131" t="s">
        <v>465</v>
      </c>
      <c r="F131" t="s">
        <v>447</v>
      </c>
      <c r="G131" s="69" t="str">
        <f t="shared" si="4"/>
        <v/>
      </c>
      <c r="H131" s="69" t="str">
        <f>IF(((IFERROR((VLOOKUP(E131,Budget!A:A,1,FALSE)),""))=E131),"Found","Missing")</f>
        <v>Missing</v>
      </c>
    </row>
    <row r="132" spans="1:11">
      <c r="A132" t="s">
        <v>406</v>
      </c>
      <c r="B132" t="s">
        <v>405</v>
      </c>
      <c r="C132" t="s">
        <v>462</v>
      </c>
      <c r="D132" s="69">
        <v>52310</v>
      </c>
      <c r="E132" t="s">
        <v>464</v>
      </c>
      <c r="F132" t="s">
        <v>447</v>
      </c>
      <c r="G132" s="69" t="str">
        <f t="shared" si="4"/>
        <v/>
      </c>
      <c r="H132" s="69" t="str">
        <f>IF(((IFERROR((VLOOKUP(E132,Budget!A:A,1,FALSE)),""))=E132),"Found","Missing")</f>
        <v>Missing</v>
      </c>
    </row>
    <row r="133" spans="1:11">
      <c r="A133" t="s">
        <v>530</v>
      </c>
      <c r="B133" t="s">
        <v>405</v>
      </c>
      <c r="C133" t="s">
        <v>462</v>
      </c>
      <c r="D133" s="69">
        <v>52315</v>
      </c>
      <c r="E133" t="s">
        <v>463</v>
      </c>
      <c r="F133" t="s">
        <v>447</v>
      </c>
      <c r="G133" s="69" t="str">
        <f t="shared" si="4"/>
        <v/>
      </c>
      <c r="H133" s="69" t="str">
        <f>IF(((IFERROR((VLOOKUP(E133,Budget!A:A,1,FALSE)),""))=E133),"Found","Missing")</f>
        <v>Missing</v>
      </c>
    </row>
    <row r="134" spans="1:11">
      <c r="A134" t="s">
        <v>530</v>
      </c>
      <c r="B134" t="s">
        <v>405</v>
      </c>
      <c r="C134" t="s">
        <v>462</v>
      </c>
      <c r="D134" s="69">
        <v>52320</v>
      </c>
      <c r="E134" t="s">
        <v>461</v>
      </c>
      <c r="F134" t="s">
        <v>447</v>
      </c>
      <c r="G134" s="69" t="str">
        <f t="shared" si="4"/>
        <v/>
      </c>
      <c r="H134" s="69" t="str">
        <f>IF(((IFERROR((VLOOKUP(E134,Budget!A:A,1,FALSE)),""))=E134),"Found","Missing")</f>
        <v>Missing</v>
      </c>
    </row>
    <row r="135" spans="1:11">
      <c r="A135" t="s">
        <v>406</v>
      </c>
      <c r="B135" t="s">
        <v>405</v>
      </c>
      <c r="C135" t="s">
        <v>63</v>
      </c>
      <c r="D135" s="69">
        <v>52505</v>
      </c>
      <c r="E135" t="s">
        <v>603</v>
      </c>
      <c r="F135" t="s">
        <v>445</v>
      </c>
      <c r="G135" s="69">
        <f t="shared" si="4"/>
        <v>52505</v>
      </c>
      <c r="H135" s="69" t="str">
        <f>IF(((IFERROR((VLOOKUP(E135,Budget!A:A,1,FALSE)),""))=E135),"Found","Missing")</f>
        <v>Found</v>
      </c>
      <c r="I135" s="100" t="s">
        <v>604</v>
      </c>
      <c r="K135" t="s">
        <v>651</v>
      </c>
    </row>
    <row r="136" spans="1:11">
      <c r="A136" t="s">
        <v>406</v>
      </c>
      <c r="B136" t="s">
        <v>405</v>
      </c>
      <c r="C136" t="s">
        <v>63</v>
      </c>
      <c r="D136" s="69">
        <v>52508</v>
      </c>
      <c r="E136" t="s">
        <v>435</v>
      </c>
      <c r="F136" t="s">
        <v>447</v>
      </c>
      <c r="G136" s="69" t="str">
        <f t="shared" si="4"/>
        <v/>
      </c>
      <c r="H136" s="69" t="str">
        <f>IF(((IFERROR((VLOOKUP(E136,Budget!A:A,1,FALSE)),""))=E136),"Found","Missing")</f>
        <v>Missing</v>
      </c>
    </row>
    <row r="137" spans="1:11">
      <c r="A137" t="s">
        <v>406</v>
      </c>
      <c r="B137" t="s">
        <v>405</v>
      </c>
      <c r="C137" t="s">
        <v>63</v>
      </c>
      <c r="D137" s="69">
        <v>52509</v>
      </c>
      <c r="E137" t="s">
        <v>434</v>
      </c>
      <c r="F137" t="s">
        <v>447</v>
      </c>
      <c r="G137" s="69" t="str">
        <f t="shared" si="4"/>
        <v/>
      </c>
      <c r="H137" s="69" t="str">
        <f>IF(((IFERROR((VLOOKUP(E137,Budget!A:A,1,FALSE)),""))=E137),"Found","Missing")</f>
        <v>Missing</v>
      </c>
    </row>
    <row r="138" spans="1:11">
      <c r="A138" t="s">
        <v>406</v>
      </c>
      <c r="B138" t="s">
        <v>405</v>
      </c>
      <c r="C138" t="s">
        <v>63</v>
      </c>
      <c r="D138" s="69">
        <v>52510</v>
      </c>
      <c r="E138" t="s">
        <v>605</v>
      </c>
      <c r="F138" t="s">
        <v>445</v>
      </c>
      <c r="G138" s="69">
        <f t="shared" si="4"/>
        <v>52510</v>
      </c>
      <c r="H138" s="69" t="str">
        <f>IF(((IFERROR((VLOOKUP(E138,Budget!A:A,1,FALSE)),""))=E138),"Found","Missing")</f>
        <v>Found</v>
      </c>
      <c r="I138" s="100" t="s">
        <v>606</v>
      </c>
      <c r="K138" t="s">
        <v>651</v>
      </c>
    </row>
    <row r="139" spans="1:11">
      <c r="A139" s="42" t="s">
        <v>406</v>
      </c>
      <c r="B139" s="42" t="s">
        <v>405</v>
      </c>
      <c r="C139" s="42" t="s">
        <v>63</v>
      </c>
      <c r="D139" s="81">
        <v>52515</v>
      </c>
      <c r="E139" s="42" t="s">
        <v>381</v>
      </c>
      <c r="F139" t="s">
        <v>445</v>
      </c>
      <c r="G139" s="69">
        <f t="shared" si="4"/>
        <v>52515</v>
      </c>
      <c r="H139" s="69" t="str">
        <f>IF(((IFERROR((VLOOKUP(E139,Budget!A:A,1,FALSE)),""))=E139),"Found","Missing")</f>
        <v>Found</v>
      </c>
      <c r="I139" s="100" t="s">
        <v>598</v>
      </c>
      <c r="K139" t="s">
        <v>651</v>
      </c>
    </row>
    <row r="140" spans="1:11">
      <c r="A140" t="s">
        <v>406</v>
      </c>
      <c r="B140" t="s">
        <v>405</v>
      </c>
      <c r="C140" t="s">
        <v>63</v>
      </c>
      <c r="D140" s="69">
        <v>52520</v>
      </c>
      <c r="E140" t="s">
        <v>327</v>
      </c>
      <c r="F140" t="s">
        <v>445</v>
      </c>
      <c r="G140" s="69">
        <f t="shared" si="4"/>
        <v>52520</v>
      </c>
      <c r="H140" s="69" t="str">
        <f>IF(((IFERROR((VLOOKUP(E140,Budget!A:A,1,FALSE)),""))=E140),"Found","Missing")</f>
        <v>Found</v>
      </c>
      <c r="I140" s="100" t="s">
        <v>596</v>
      </c>
    </row>
    <row r="141" spans="1:11">
      <c r="A141" s="42" t="s">
        <v>406</v>
      </c>
      <c r="B141" s="42" t="s">
        <v>405</v>
      </c>
      <c r="C141" s="42" t="s">
        <v>63</v>
      </c>
      <c r="D141" s="81">
        <v>52525</v>
      </c>
      <c r="E141" s="83" t="s">
        <v>562</v>
      </c>
      <c r="F141" t="s">
        <v>613</v>
      </c>
      <c r="G141" s="69" t="str">
        <f t="shared" si="4"/>
        <v/>
      </c>
      <c r="H141" s="69" t="str">
        <f>IF(((IFERROR((VLOOKUP(E141,Budget!A:A,1,FALSE)),""))=E141),"Found","Missing")</f>
        <v>Missing</v>
      </c>
      <c r="I141" s="42" t="s">
        <v>597</v>
      </c>
    </row>
    <row r="142" spans="1:11">
      <c r="A142" t="s">
        <v>406</v>
      </c>
      <c r="B142" t="s">
        <v>405</v>
      </c>
      <c r="C142" t="s">
        <v>63</v>
      </c>
      <c r="D142" s="69">
        <v>52530</v>
      </c>
      <c r="E142" t="s">
        <v>331</v>
      </c>
      <c r="F142" t="s">
        <v>445</v>
      </c>
      <c r="G142" s="69">
        <f t="shared" si="4"/>
        <v>52530</v>
      </c>
      <c r="H142" s="69" t="str">
        <f>IF(((IFERROR((VLOOKUP(E142,Budget!A:A,1,FALSE)),""))=E142),"Found","Missing")</f>
        <v>Found</v>
      </c>
    </row>
    <row r="143" spans="1:11">
      <c r="A143" t="s">
        <v>406</v>
      </c>
      <c r="B143" t="s">
        <v>405</v>
      </c>
      <c r="C143" t="s">
        <v>63</v>
      </c>
      <c r="D143" s="69">
        <v>52535</v>
      </c>
      <c r="E143" t="s">
        <v>599</v>
      </c>
      <c r="F143" t="s">
        <v>445</v>
      </c>
      <c r="G143" s="69">
        <f t="shared" si="4"/>
        <v>52535</v>
      </c>
      <c r="H143" s="69" t="str">
        <f>IF(((IFERROR((VLOOKUP(E143,Budget!A:A,1,FALSE)),""))=E143),"Found","Missing")</f>
        <v>Found</v>
      </c>
      <c r="I143" s="100" t="s">
        <v>600</v>
      </c>
      <c r="K143" t="s">
        <v>651</v>
      </c>
    </row>
    <row r="144" spans="1:11">
      <c r="A144" t="s">
        <v>406</v>
      </c>
      <c r="B144" t="s">
        <v>405</v>
      </c>
      <c r="C144" t="s">
        <v>63</v>
      </c>
      <c r="D144" s="69">
        <v>52540</v>
      </c>
      <c r="E144" s="80" t="s">
        <v>269</v>
      </c>
      <c r="F144" t="s">
        <v>447</v>
      </c>
      <c r="G144" s="69" t="str">
        <f t="shared" si="4"/>
        <v/>
      </c>
      <c r="H144" s="69" t="str">
        <f>IF(((IFERROR((VLOOKUP(E144,Budget!A:A,1,FALSE)),""))=E144),"Found","Missing")</f>
        <v>Found</v>
      </c>
      <c r="I144" s="42" t="s">
        <v>543</v>
      </c>
    </row>
    <row r="145" spans="1:11">
      <c r="A145" t="s">
        <v>406</v>
      </c>
      <c r="B145" t="s">
        <v>405</v>
      </c>
      <c r="C145" t="s">
        <v>63</v>
      </c>
      <c r="D145" s="69">
        <v>52545</v>
      </c>
      <c r="E145" t="s">
        <v>348</v>
      </c>
      <c r="F145" t="s">
        <v>445</v>
      </c>
      <c r="G145" s="69">
        <f t="shared" si="4"/>
        <v>52545</v>
      </c>
      <c r="H145" s="69" t="str">
        <f>IF(((IFERROR((VLOOKUP(E145,Budget!A:A,1,FALSE)),""))=E145),"Found","Missing")</f>
        <v>Found</v>
      </c>
      <c r="I145" s="100" t="s">
        <v>544</v>
      </c>
      <c r="K145" t="s">
        <v>651</v>
      </c>
    </row>
    <row r="146" spans="1:11">
      <c r="A146" t="s">
        <v>406</v>
      </c>
      <c r="B146" t="s">
        <v>405</v>
      </c>
      <c r="D146" s="69">
        <v>59005</v>
      </c>
      <c r="E146" t="s">
        <v>448</v>
      </c>
      <c r="F146" t="s">
        <v>447</v>
      </c>
      <c r="G146" s="69" t="str">
        <f t="shared" si="4"/>
        <v/>
      </c>
      <c r="H146" s="69" t="str">
        <f>IF(((IFERROR((VLOOKUP(E146,Budget!A:A,1,FALSE)),""))=E146),"Found","Missing")</f>
        <v>Missing</v>
      </c>
      <c r="I146" s="42" t="s">
        <v>446</v>
      </c>
    </row>
    <row r="147" spans="1:11">
      <c r="A147" t="s">
        <v>406</v>
      </c>
      <c r="B147" t="s">
        <v>405</v>
      </c>
      <c r="C147" t="s">
        <v>192</v>
      </c>
      <c r="D147" s="69">
        <v>99999</v>
      </c>
      <c r="E147" t="s">
        <v>175</v>
      </c>
      <c r="F147" t="s">
        <v>445</v>
      </c>
      <c r="G147" s="69">
        <f t="shared" si="4"/>
        <v>99999</v>
      </c>
      <c r="H147" s="69" t="str">
        <f>IF(((IFERROR((VLOOKUP(E147,Budget!A:A,1,FALSE)),""))=E147),"Found","Missing")</f>
        <v>Found</v>
      </c>
    </row>
    <row r="148" spans="1:11">
      <c r="A148" t="s">
        <v>406</v>
      </c>
      <c r="B148" t="s">
        <v>299</v>
      </c>
      <c r="D148" s="69" t="s">
        <v>408</v>
      </c>
      <c r="E148" t="s">
        <v>496</v>
      </c>
      <c r="F148" t="s">
        <v>582</v>
      </c>
      <c r="G148" s="69" t="str">
        <f t="shared" si="4"/>
        <v/>
      </c>
      <c r="H148" s="69" t="str">
        <f>IF(((IFERROR((VLOOKUP(E148,Budget!A:A,1,FALSE)),""))=E148),"Found","Missing")</f>
        <v>Missing</v>
      </c>
      <c r="I148" s="42" t="s">
        <v>545</v>
      </c>
    </row>
    <row r="149" spans="1:11">
      <c r="A149" t="s">
        <v>406</v>
      </c>
      <c r="B149" t="s">
        <v>299</v>
      </c>
      <c r="D149" s="69" t="s">
        <v>408</v>
      </c>
      <c r="E149" t="s">
        <v>495</v>
      </c>
      <c r="F149" t="s">
        <v>582</v>
      </c>
      <c r="G149" s="69" t="str">
        <f t="shared" si="4"/>
        <v/>
      </c>
      <c r="H149" s="69" t="str">
        <f>IF(((IFERROR((VLOOKUP(E149,Budget!A:A,1,FALSE)),""))=E149),"Found","Missing")</f>
        <v>Missing</v>
      </c>
      <c r="I149" s="42" t="s">
        <v>545</v>
      </c>
    </row>
    <row r="150" spans="1:11">
      <c r="A150" t="s">
        <v>406</v>
      </c>
      <c r="B150" t="s">
        <v>299</v>
      </c>
      <c r="D150" s="69" t="s">
        <v>408</v>
      </c>
      <c r="E150" t="s">
        <v>495</v>
      </c>
      <c r="F150" t="s">
        <v>582</v>
      </c>
      <c r="G150" s="69" t="str">
        <f t="shared" si="4"/>
        <v/>
      </c>
      <c r="H150" s="69" t="str">
        <f>IF(((IFERROR((VLOOKUP(E150,Budget!A:A,1,FALSE)),""))=E150),"Found","Missing")</f>
        <v>Missing</v>
      </c>
      <c r="I150" s="42" t="s">
        <v>545</v>
      </c>
    </row>
    <row r="151" spans="1:11">
      <c r="A151" t="s">
        <v>406</v>
      </c>
      <c r="B151" t="s">
        <v>299</v>
      </c>
      <c r="D151" s="69" t="s">
        <v>408</v>
      </c>
      <c r="E151" t="s">
        <v>494</v>
      </c>
      <c r="F151" t="s">
        <v>582</v>
      </c>
      <c r="G151" s="69" t="str">
        <f t="shared" si="4"/>
        <v/>
      </c>
      <c r="H151" s="69" t="str">
        <f>IF(((IFERROR((VLOOKUP(E151,Budget!A:A,1,FALSE)),""))=E151),"Found","Missing")</f>
        <v>Missing</v>
      </c>
      <c r="I151" s="42" t="s">
        <v>545</v>
      </c>
    </row>
    <row r="152" spans="1:11">
      <c r="A152" t="s">
        <v>406</v>
      </c>
      <c r="B152" t="s">
        <v>299</v>
      </c>
      <c r="D152" s="69" t="s">
        <v>408</v>
      </c>
      <c r="E152" t="s">
        <v>493</v>
      </c>
      <c r="F152" t="s">
        <v>582</v>
      </c>
      <c r="G152" s="69" t="str">
        <f t="shared" si="4"/>
        <v/>
      </c>
      <c r="H152" s="69" t="str">
        <f>IF(((IFERROR((VLOOKUP(E152,Budget!A:A,1,FALSE)),""))=E152),"Found","Missing")</f>
        <v>Missing</v>
      </c>
      <c r="I152" s="42" t="s">
        <v>545</v>
      </c>
    </row>
    <row r="153" spans="1:11">
      <c r="A153" t="s">
        <v>406</v>
      </c>
      <c r="B153" t="s">
        <v>299</v>
      </c>
      <c r="D153" s="69" t="s">
        <v>408</v>
      </c>
      <c r="E153" t="s">
        <v>493</v>
      </c>
      <c r="F153" t="s">
        <v>582</v>
      </c>
      <c r="G153" s="69" t="str">
        <f t="shared" si="4"/>
        <v/>
      </c>
      <c r="H153" s="69" t="str">
        <f>IF(((IFERROR((VLOOKUP(E153,Budget!A:A,1,FALSE)),""))=E153),"Found","Missing")</f>
        <v>Missing</v>
      </c>
      <c r="I153" s="42" t="s">
        <v>545</v>
      </c>
    </row>
    <row r="154" spans="1:11">
      <c r="A154" t="s">
        <v>406</v>
      </c>
      <c r="B154" t="s">
        <v>299</v>
      </c>
      <c r="D154" s="69" t="s">
        <v>408</v>
      </c>
      <c r="E154" t="s">
        <v>492</v>
      </c>
      <c r="F154" t="s">
        <v>582</v>
      </c>
      <c r="G154" s="69" t="str">
        <f t="shared" si="4"/>
        <v/>
      </c>
      <c r="H154" s="69" t="str">
        <f>IF(((IFERROR((VLOOKUP(E154,Budget!A:A,1,FALSE)),""))=E154),"Found","Missing")</f>
        <v>Missing</v>
      </c>
    </row>
    <row r="155" spans="1:11">
      <c r="A155" t="s">
        <v>406</v>
      </c>
      <c r="B155" t="s">
        <v>405</v>
      </c>
      <c r="D155" s="69" t="s">
        <v>408</v>
      </c>
      <c r="E155" s="84" t="s">
        <v>593</v>
      </c>
      <c r="F155" t="s">
        <v>444</v>
      </c>
      <c r="G155" s="69" t="str">
        <f t="shared" si="4"/>
        <v/>
      </c>
      <c r="H155" s="69" t="str">
        <f>IF(((IFERROR((VLOOKUP(E155,Budget!A:A,1,FALSE)),""))=E155),"Found","Missing")</f>
        <v>Missing</v>
      </c>
      <c r="I155" s="42" t="s">
        <v>595</v>
      </c>
    </row>
    <row r="156" spans="1:11">
      <c r="A156" t="s">
        <v>406</v>
      </c>
      <c r="B156" t="s">
        <v>405</v>
      </c>
      <c r="D156" s="69" t="s">
        <v>408</v>
      </c>
      <c r="E156" s="84" t="s">
        <v>485</v>
      </c>
      <c r="F156" t="s">
        <v>444</v>
      </c>
      <c r="G156" s="69" t="str">
        <f t="shared" si="4"/>
        <v/>
      </c>
      <c r="H156" s="69" t="str">
        <f>IF(((IFERROR((VLOOKUP(E156,Budget!A:A,1,FALSE)),""))=E156),"Found","Missing")</f>
        <v>Missing</v>
      </c>
      <c r="I156" s="42" t="s">
        <v>592</v>
      </c>
    </row>
    <row r="157" spans="1:11">
      <c r="A157" t="s">
        <v>406</v>
      </c>
      <c r="B157" t="s">
        <v>299</v>
      </c>
      <c r="D157" s="69" t="s">
        <v>408</v>
      </c>
      <c r="E157" t="s">
        <v>484</v>
      </c>
      <c r="F157" t="s">
        <v>582</v>
      </c>
      <c r="G157" s="69" t="str">
        <f t="shared" si="4"/>
        <v/>
      </c>
      <c r="H157" s="69" t="str">
        <f>IF(((IFERROR((VLOOKUP(E157,Budget!A:A,1,FALSE)),""))=E157),"Found","Missing")</f>
        <v>Missing</v>
      </c>
      <c r="I157" s="42" t="s">
        <v>601</v>
      </c>
    </row>
    <row r="158" spans="1:11">
      <c r="A158" s="42" t="s">
        <v>406</v>
      </c>
      <c r="B158" s="42" t="s">
        <v>405</v>
      </c>
      <c r="C158" s="42"/>
      <c r="D158" s="81" t="s">
        <v>408</v>
      </c>
      <c r="E158" s="82" t="s">
        <v>471</v>
      </c>
      <c r="F158" s="42" t="s">
        <v>444</v>
      </c>
      <c r="G158" s="69" t="str">
        <f t="shared" si="4"/>
        <v/>
      </c>
      <c r="H158" s="69" t="str">
        <f>IF(((IFERROR((VLOOKUP(E158,Budget!A:A,1,FALSE)),""))=E158),"Found","Missing")</f>
        <v>Missing</v>
      </c>
      <c r="J158" s="73"/>
    </row>
    <row r="159" spans="1:11">
      <c r="A159" s="42" t="s">
        <v>406</v>
      </c>
      <c r="B159" s="42" t="s">
        <v>405</v>
      </c>
      <c r="C159" s="42"/>
      <c r="D159" s="81" t="s">
        <v>408</v>
      </c>
      <c r="E159" s="82" t="s">
        <v>470</v>
      </c>
      <c r="F159" s="72" t="s">
        <v>444</v>
      </c>
      <c r="G159" s="69" t="str">
        <f t="shared" si="4"/>
        <v/>
      </c>
      <c r="H159" s="69" t="str">
        <f>IF(((IFERROR((VLOOKUP(E159,Budget!A:A,1,FALSE)),""))=E159),"Found","Missing")</f>
        <v>Missing</v>
      </c>
    </row>
    <row r="160" spans="1:11">
      <c r="A160" s="42" t="s">
        <v>406</v>
      </c>
      <c r="B160" s="42" t="s">
        <v>299</v>
      </c>
      <c r="C160" s="42"/>
      <c r="D160" s="81" t="s">
        <v>408</v>
      </c>
      <c r="E160" s="42" t="s">
        <v>469</v>
      </c>
      <c r="F160" t="s">
        <v>582</v>
      </c>
      <c r="G160" s="69" t="str">
        <f t="shared" si="4"/>
        <v/>
      </c>
      <c r="H160" s="69" t="str">
        <f>IF(((IFERROR((VLOOKUP(E160,Budget!A:A,1,FALSE)),""))=E160),"Found","Missing")</f>
        <v>Missing</v>
      </c>
    </row>
    <row r="161" spans="1:9">
      <c r="A161" s="42" t="s">
        <v>406</v>
      </c>
      <c r="B161" s="42" t="s">
        <v>299</v>
      </c>
      <c r="C161" s="42"/>
      <c r="D161" s="81" t="s">
        <v>408</v>
      </c>
      <c r="E161" s="42" t="s">
        <v>468</v>
      </c>
      <c r="F161" t="s">
        <v>582</v>
      </c>
      <c r="G161" s="69" t="str">
        <f t="shared" si="4"/>
        <v/>
      </c>
      <c r="H161" s="69" t="str">
        <f>IF(((IFERROR((VLOOKUP(E161,Budget!A:A,1,FALSE)),""))=E161),"Found","Missing")</f>
        <v>Missing</v>
      </c>
    </row>
    <row r="162" spans="1:9">
      <c r="A162" s="42" t="s">
        <v>406</v>
      </c>
      <c r="B162" s="42" t="s">
        <v>299</v>
      </c>
      <c r="C162" s="42"/>
      <c r="D162" s="81" t="s">
        <v>408</v>
      </c>
      <c r="E162" s="42" t="s">
        <v>456</v>
      </c>
      <c r="F162" t="s">
        <v>582</v>
      </c>
      <c r="G162" s="69" t="str">
        <f t="shared" ref="G162:G178" si="5">IF(F162="Keep",D162,"")</f>
        <v/>
      </c>
      <c r="H162" s="69" t="str">
        <f>IF(((IFERROR((VLOOKUP(E162,Budget!A:A,1,FALSE)),""))=E162),"Found","Missing")</f>
        <v>Missing</v>
      </c>
    </row>
    <row r="163" spans="1:9">
      <c r="A163" s="42" t="s">
        <v>406</v>
      </c>
      <c r="B163" s="42" t="s">
        <v>299</v>
      </c>
      <c r="C163" s="42"/>
      <c r="D163" s="81" t="s">
        <v>408</v>
      </c>
      <c r="E163" s="42" t="s">
        <v>455</v>
      </c>
      <c r="F163" t="s">
        <v>582</v>
      </c>
      <c r="G163" s="69" t="str">
        <f t="shared" si="5"/>
        <v/>
      </c>
      <c r="H163" s="69" t="str">
        <f>IF(((IFERROR((VLOOKUP(E163,Budget!A:A,1,FALSE)),""))=E163),"Found","Missing")</f>
        <v>Missing</v>
      </c>
    </row>
    <row r="164" spans="1:9">
      <c r="A164" s="42" t="s">
        <v>406</v>
      </c>
      <c r="B164" s="42" t="s">
        <v>299</v>
      </c>
      <c r="C164" s="42"/>
      <c r="D164" s="81" t="s">
        <v>408</v>
      </c>
      <c r="E164" s="42" t="s">
        <v>449</v>
      </c>
      <c r="F164" t="s">
        <v>582</v>
      </c>
      <c r="G164" s="69" t="str">
        <f t="shared" si="5"/>
        <v/>
      </c>
      <c r="H164" s="69" t="str">
        <f>IF(((IFERROR((VLOOKUP(E164,Budget!A:A,1,FALSE)),""))=E164),"Found","Missing")</f>
        <v>Missing</v>
      </c>
    </row>
    <row r="165" spans="1:9">
      <c r="A165" s="42" t="s">
        <v>406</v>
      </c>
      <c r="B165" s="42" t="s">
        <v>299</v>
      </c>
      <c r="C165" s="42"/>
      <c r="D165" s="81" t="s">
        <v>408</v>
      </c>
      <c r="E165" s="42" t="s">
        <v>449</v>
      </c>
      <c r="F165" t="s">
        <v>582</v>
      </c>
      <c r="G165" s="69" t="str">
        <f t="shared" si="5"/>
        <v/>
      </c>
      <c r="H165" s="69" t="str">
        <f>IF(((IFERROR((VLOOKUP(E165,Budget!A:A,1,FALSE)),""))=E165),"Found","Missing")</f>
        <v>Missing</v>
      </c>
    </row>
    <row r="166" spans="1:9">
      <c r="A166" s="42" t="s">
        <v>406</v>
      </c>
      <c r="B166" s="42" t="s">
        <v>405</v>
      </c>
      <c r="C166" s="42"/>
      <c r="D166" s="81" t="s">
        <v>408</v>
      </c>
      <c r="E166" s="82" t="s">
        <v>563</v>
      </c>
      <c r="F166" t="s">
        <v>444</v>
      </c>
      <c r="G166" s="69" t="str">
        <f t="shared" si="5"/>
        <v/>
      </c>
      <c r="H166" s="69" t="str">
        <f>IF(((IFERROR((VLOOKUP(E166,Budget!A:A,1,FALSE)),""))=E166),"Found","Missing")</f>
        <v>Missing</v>
      </c>
    </row>
    <row r="167" spans="1:9">
      <c r="A167" t="s">
        <v>406</v>
      </c>
      <c r="B167" t="s">
        <v>299</v>
      </c>
      <c r="D167" s="69" t="s">
        <v>408</v>
      </c>
      <c r="E167" t="s">
        <v>442</v>
      </c>
      <c r="F167" t="s">
        <v>582</v>
      </c>
      <c r="G167" s="69" t="str">
        <f t="shared" si="5"/>
        <v/>
      </c>
      <c r="H167" s="69" t="str">
        <f>IF(((IFERROR((VLOOKUP(E167,Budget!A:A,1,FALSE)),""))=E167),"Found","Missing")</f>
        <v>Missing</v>
      </c>
    </row>
    <row r="168" spans="1:9">
      <c r="A168" t="s">
        <v>406</v>
      </c>
      <c r="B168" t="s">
        <v>299</v>
      </c>
      <c r="D168" s="69" t="s">
        <v>408</v>
      </c>
      <c r="E168" t="s">
        <v>441</v>
      </c>
      <c r="F168" t="s">
        <v>582</v>
      </c>
      <c r="G168" s="69" t="str">
        <f t="shared" si="5"/>
        <v/>
      </c>
      <c r="H168" s="69" t="str">
        <f>IF(((IFERROR((VLOOKUP(E168,Budget!A:A,1,FALSE)),""))=E168),"Found","Missing")</f>
        <v>Missing</v>
      </c>
    </row>
    <row r="169" spans="1:9">
      <c r="A169" t="s">
        <v>406</v>
      </c>
      <c r="B169" t="s">
        <v>299</v>
      </c>
      <c r="D169" s="69" t="s">
        <v>408</v>
      </c>
      <c r="E169" t="s">
        <v>439</v>
      </c>
      <c r="F169" t="s">
        <v>582</v>
      </c>
      <c r="G169" s="69" t="str">
        <f t="shared" si="5"/>
        <v/>
      </c>
      <c r="H169" s="69" t="str">
        <f>IF(((IFERROR((VLOOKUP(E169,Budget!A:A,1,FALSE)),""))=E169),"Found","Missing")</f>
        <v>Missing</v>
      </c>
    </row>
    <row r="170" spans="1:9">
      <c r="A170" t="s">
        <v>406</v>
      </c>
      <c r="B170" t="s">
        <v>299</v>
      </c>
      <c r="D170" s="69" t="s">
        <v>408</v>
      </c>
      <c r="E170" t="s">
        <v>433</v>
      </c>
      <c r="F170" t="s">
        <v>582</v>
      </c>
      <c r="G170" s="69" t="str">
        <f t="shared" si="5"/>
        <v/>
      </c>
      <c r="H170" s="69" t="str">
        <f>IF(((IFERROR((VLOOKUP(E170,Budget!A:A,1,FALSE)),""))=E170),"Found","Missing")</f>
        <v>Missing</v>
      </c>
      <c r="I170" s="100" t="s">
        <v>583</v>
      </c>
    </row>
    <row r="171" spans="1:9">
      <c r="A171" t="s">
        <v>406</v>
      </c>
      <c r="B171" t="s">
        <v>405</v>
      </c>
      <c r="D171" s="69" t="s">
        <v>408</v>
      </c>
      <c r="E171" t="s">
        <v>426</v>
      </c>
      <c r="F171" t="s">
        <v>447</v>
      </c>
      <c r="G171" s="69" t="str">
        <f t="shared" si="5"/>
        <v/>
      </c>
      <c r="H171" s="69" t="str">
        <f>IF(((IFERROR((VLOOKUP(E171,Budget!A:A,1,FALSE)),""))=E171),"Found","Missing")</f>
        <v>Missing</v>
      </c>
    </row>
    <row r="172" spans="1:9">
      <c r="A172" t="s">
        <v>406</v>
      </c>
      <c r="B172" t="s">
        <v>405</v>
      </c>
      <c r="D172" s="69" t="s">
        <v>408</v>
      </c>
      <c r="E172" t="s">
        <v>425</v>
      </c>
      <c r="F172" t="s">
        <v>447</v>
      </c>
      <c r="G172" s="69" t="str">
        <f t="shared" si="5"/>
        <v/>
      </c>
      <c r="H172" s="69" t="str">
        <f>IF(((IFERROR((VLOOKUP(E172,Budget!A:A,1,FALSE)),""))=E172),"Found","Missing")</f>
        <v>Missing</v>
      </c>
    </row>
    <row r="173" spans="1:9">
      <c r="A173" t="s">
        <v>406</v>
      </c>
      <c r="B173" t="s">
        <v>299</v>
      </c>
      <c r="D173" s="69" t="s">
        <v>408</v>
      </c>
      <c r="E173" t="s">
        <v>421</v>
      </c>
      <c r="F173" t="s">
        <v>582</v>
      </c>
      <c r="G173" s="69" t="str">
        <f t="shared" si="5"/>
        <v/>
      </c>
      <c r="H173" s="69" t="str">
        <f>IF(((IFERROR((VLOOKUP(E173,Budget!A:A,1,FALSE)),""))=E173),"Found","Missing")</f>
        <v>Missing</v>
      </c>
      <c r="I173" s="42" t="s">
        <v>546</v>
      </c>
    </row>
    <row r="174" spans="1:9">
      <c r="A174" t="s">
        <v>406</v>
      </c>
      <c r="B174" t="s">
        <v>405</v>
      </c>
      <c r="D174" s="69" t="s">
        <v>408</v>
      </c>
      <c r="E174" t="s">
        <v>411</v>
      </c>
      <c r="F174" t="s">
        <v>447</v>
      </c>
      <c r="G174" s="69" t="str">
        <f t="shared" si="5"/>
        <v/>
      </c>
      <c r="H174" s="69" t="str">
        <f>IF(((IFERROR((VLOOKUP(E174,Budget!A:A,1,FALSE)),""))=E174),"Found","Missing")</f>
        <v>Missing</v>
      </c>
    </row>
    <row r="175" spans="1:9">
      <c r="A175" t="s">
        <v>406</v>
      </c>
      <c r="B175" t="s">
        <v>405</v>
      </c>
      <c r="D175" s="69" t="s">
        <v>408</v>
      </c>
      <c r="E175" t="s">
        <v>410</v>
      </c>
      <c r="F175" t="s">
        <v>447</v>
      </c>
      <c r="G175" s="69" t="str">
        <f t="shared" si="5"/>
        <v/>
      </c>
      <c r="H175" s="69" t="str">
        <f>IF(((IFERROR((VLOOKUP(E175,Budget!A:A,1,FALSE)),""))=E175),"Found","Missing")</f>
        <v>Missing</v>
      </c>
    </row>
    <row r="176" spans="1:9">
      <c r="A176" t="s">
        <v>406</v>
      </c>
      <c r="B176" t="s">
        <v>405</v>
      </c>
      <c r="D176" s="69" t="s">
        <v>408</v>
      </c>
      <c r="E176" t="s">
        <v>409</v>
      </c>
      <c r="F176" t="s">
        <v>447</v>
      </c>
      <c r="G176" s="69" t="str">
        <f t="shared" si="5"/>
        <v/>
      </c>
      <c r="H176" s="69" t="str">
        <f>IF(((IFERROR((VLOOKUP(E176,Budget!A:A,1,FALSE)),""))=E176),"Found","Missing")</f>
        <v>Missing</v>
      </c>
    </row>
    <row r="177" spans="1:9">
      <c r="A177" t="s">
        <v>406</v>
      </c>
      <c r="B177" t="s">
        <v>299</v>
      </c>
      <c r="D177" s="69" t="s">
        <v>408</v>
      </c>
      <c r="E177" t="s">
        <v>407</v>
      </c>
      <c r="F177" t="s">
        <v>582</v>
      </c>
      <c r="G177" s="69" t="str">
        <f t="shared" si="5"/>
        <v/>
      </c>
      <c r="H177" s="69" t="str">
        <f>IF(((IFERROR((VLOOKUP(E177,Budget!A:A,1,FALSE)),""))=E177),"Found","Missing")</f>
        <v>Missing</v>
      </c>
      <c r="I177" s="42" t="s">
        <v>547</v>
      </c>
    </row>
    <row r="178" spans="1:9">
      <c r="A178" t="s">
        <v>406</v>
      </c>
      <c r="B178" t="s">
        <v>299</v>
      </c>
      <c r="D178" s="69" t="s">
        <v>408</v>
      </c>
      <c r="E178" t="s">
        <v>407</v>
      </c>
      <c r="F178" t="s">
        <v>582</v>
      </c>
      <c r="G178" s="69" t="str">
        <f t="shared" si="5"/>
        <v/>
      </c>
      <c r="H178" s="69" t="str">
        <f>IF(((IFERROR((VLOOKUP(E178,Budget!A:A,1,FALSE)),""))=E178),"Found","Missing")</f>
        <v>Missing</v>
      </c>
      <c r="I178" s="42" t="s">
        <v>548</v>
      </c>
    </row>
  </sheetData>
  <autoFilter ref="A1:J178" xr:uid="{1590B64D-E7E9-EA41-9D1A-3509BC96E850}">
    <sortState xmlns:xlrd2="http://schemas.microsoft.com/office/spreadsheetml/2017/richdata2" ref="A2:J178">
      <sortCondition ref="D1:D178"/>
    </sortState>
  </autoFilter>
  <conditionalFormatting sqref="B1:B1048576">
    <cfRule type="cellIs" dxfId="23" priority="13" operator="equal">
      <formula>"Connect"</formula>
    </cfRule>
  </conditionalFormatting>
  <conditionalFormatting sqref="D1:D1048576">
    <cfRule type="duplicateValues" dxfId="22" priority="10"/>
  </conditionalFormatting>
  <conditionalFormatting sqref="F1:F1048576">
    <cfRule type="cellIs" dxfId="21" priority="14" operator="equal">
      <formula>"Logan"</formula>
    </cfRule>
  </conditionalFormatting>
  <conditionalFormatting sqref="F1:H35 H22:H43 G34:H43 F36:I36 F37:H1048576 J1:J34 F22:F41 I27 I33 I35:J35 J36:J1048576">
    <cfRule type="cellIs" dxfId="20" priority="30" operator="equal">
      <formula>"Keep"</formula>
    </cfRule>
    <cfRule type="cellIs" dxfId="19" priority="29" operator="equal">
      <formula>"Ignore"</formula>
    </cfRule>
  </conditionalFormatting>
  <conditionalFormatting sqref="F1:H35 H22:H43 G34:H43 F36:I36 F37:H1048576 J1:J34 F22:F41 I27 I33 J36:J1048576">
    <cfRule type="cellIs" dxfId="18" priority="26" operator="equal">
      <formula>"Delete"</formula>
    </cfRule>
  </conditionalFormatting>
  <conditionalFormatting sqref="F1:H1048576 J1:J1048576">
    <cfRule type="cellIs" dxfId="17" priority="27" operator="equal">
      <formula>"Retire"</formula>
    </cfRule>
  </conditionalFormatting>
  <conditionalFormatting sqref="H1:H1048576">
    <cfRule type="cellIs" dxfId="16" priority="11" operator="equal">
      <formula>"Missing"</formula>
    </cfRule>
    <cfRule type="cellIs" dxfId="15" priority="12" stopIfTrue="1" operator="equal">
      <formula>"Found"</formula>
    </cfRule>
  </conditionalFormatting>
  <conditionalFormatting sqref="I37">
    <cfRule type="cellIs" dxfId="14" priority="21" operator="equal">
      <formula>"Delete"</formula>
    </cfRule>
    <cfRule type="cellIs" dxfId="13" priority="22" operator="equal">
      <formula>"Ignore"</formula>
    </cfRule>
    <cfRule type="cellIs" dxfId="12" priority="23" operator="equal">
      <formula>"Keep"</formula>
    </cfRule>
  </conditionalFormatting>
  <conditionalFormatting sqref="I35:J35">
    <cfRule type="cellIs" dxfId="11" priority="28" operator="equal">
      <formula>"Delete"</formula>
    </cfRule>
  </conditionalFormatting>
  <conditionalFormatting sqref="J1:J1048576">
    <cfRule type="cellIs" dxfId="10" priority="24" operator="equal">
      <formula>"No"</formula>
    </cfRule>
    <cfRule type="cellIs" dxfId="9" priority="25" operator="equal">
      <formula>"Yes"</formula>
    </cfRule>
  </conditionalFormatting>
  <conditionalFormatting sqref="K1">
    <cfRule type="cellIs" dxfId="8" priority="5" operator="equal">
      <formula>"Yes"</formula>
    </cfRule>
    <cfRule type="cellIs" dxfId="7" priority="6" operator="equal">
      <formula>"Delete"</formula>
    </cfRule>
    <cfRule type="cellIs" dxfId="6" priority="7" operator="equal">
      <formula>"Retire"</formula>
    </cfRule>
    <cfRule type="cellIs" dxfId="5" priority="8" operator="equal">
      <formula>"Ignore"</formula>
    </cfRule>
    <cfRule type="cellIs" dxfId="4" priority="9" operator="equal">
      <formula>"Keep"</formula>
    </cfRule>
    <cfRule type="cellIs" dxfId="3" priority="4" operator="equal">
      <formula>"No"</formula>
    </cfRule>
  </conditionalFormatting>
  <conditionalFormatting sqref="K1:K1048576">
    <cfRule type="containsText" dxfId="2" priority="3" operator="containsText" text="Yes">
      <formula>NOT(ISERROR(SEARCH("Yes",K1)))</formula>
    </cfRule>
    <cfRule type="containsText" dxfId="1" priority="2" operator="containsText" text="Yes">
      <formula>NOT(ISERROR(SEARCH("Yes",K1)))</formula>
    </cfRule>
    <cfRule type="containsText" dxfId="0" priority="1" operator="containsText" text="Yes">
      <formula>NOT(ISERROR(SEARCH("Yes",K1)))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Budget</vt:lpstr>
      <vt:lpstr>Export (QBO)</vt:lpstr>
      <vt:lpstr>Automation (QBO)</vt:lpstr>
      <vt:lpstr>Original Idea</vt:lpstr>
      <vt:lpstr>GL Review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Badiee</dc:creator>
  <cp:lastModifiedBy>Nav San</cp:lastModifiedBy>
  <dcterms:created xsi:type="dcterms:W3CDTF">2025-01-02T19:48:30Z</dcterms:created>
  <dcterms:modified xsi:type="dcterms:W3CDTF">2025-06-19T17:50:22Z</dcterms:modified>
</cp:coreProperties>
</file>